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 r:id="rId16"/>
  </externalReferences>
  <definedNames>
    <definedName name="_xlnm.Print_Area" localSheetId="0">'Balance Sheet-1'!$A$1:$D$57</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Statement-2'!$A$1:$E$42</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fullCalcOnLoad="1"/>
</workbook>
</file>

<file path=xl/sharedStrings.xml><?xml version="1.0" encoding="utf-8"?>
<sst xmlns="http://schemas.openxmlformats.org/spreadsheetml/2006/main" count="491" uniqueCount="209">
  <si>
    <t>NEW JERSEY INSURANCE UNDERWRITING ASSOCIATION</t>
  </si>
  <si>
    <t>BALANCE SHEET</t>
  </si>
  <si>
    <t>AT JUNE 30, 2023</t>
  </si>
  <si>
    <t>LEDGER ASSETS</t>
  </si>
  <si>
    <t>NON- ADMITTED ASSETS</t>
  </si>
  <si>
    <t>NET ADMITTED ASSETS</t>
  </si>
  <si>
    <t>ASSETS</t>
  </si>
  <si>
    <t xml:space="preserve">     BONDS</t>
  </si>
  <si>
    <t xml:space="preserve">     STOCKS</t>
  </si>
  <si>
    <t xml:space="preserve">     US TREASURY BILLS</t>
  </si>
  <si>
    <t xml:space="preserve">     CASH &amp; SHORT-TERM INVESTMENTS</t>
  </si>
  <si>
    <t xml:space="preserve">     PREPAID PENSION COST</t>
  </si>
  <si>
    <t xml:space="preserve">     PREPAID POST RETIREMENT BENEFITS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</si>
  <si>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</si>
  <si>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</si>
  <si>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</si>
  <si>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</si>
  <si>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</si>
  <si>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</si>
  <si>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</si>
  <si>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</si>
  <si>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</si>
  <si>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AMOUNTS HELD FOR OTHERS</t>
  </si>
  <si>
    <t xml:space="preserve">      ADVANCE PREMIUMS</t>
  </si>
  <si>
    <t xml:space="preserve">      RETURN PREMIUMS</t>
  </si>
  <si>
    <t xml:space="preserve">      OTHER PAYABLES</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</si>
  <si>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</si>
  <si>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</si>
  <si>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</si>
  <si>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</si>
  <si>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</si>
  <si>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</si>
  <si>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</si>
  <si>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</si>
  <si>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</si>
  <si>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</si>
  <si>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</si>
  <si>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</si>
  <si>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2023</t>
  </si>
  <si>
    <t>TOTAL LIABILITIES PLUS EQUITY ACCOUNT</t>
  </si>
  <si>
    <t xml:space="preserve"> INCOME STATEMENT</t>
  </si>
  <si>
    <t>JUNE 30, 2023</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</si>
  <si>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</si>
  <si>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</si>
  <si>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</si>
  <si>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</si>
  <si>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</si>
  <si>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</si>
  <si>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</si>
  <si>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</si>
  <si>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</si>
  <si>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</si>
  <si>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</si>
  <si>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</si>
  <si>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</si>
  <si>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</si>
  <si>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t xml:space="preserve">     NET REALIZED CAPITAL LOSS</t>
  </si>
  <si>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</si>
  <si>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</si>
  <si>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</si>
  <si>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</si>
  <si>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</si>
  <si>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</si>
  <si>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</si>
  <si>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</si>
  <si>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GAIN</t>
  </si>
  <si>
    <t xml:space="preserve"> </t>
  </si>
  <si>
    <t>CHANGE IN EQUITY</t>
  </si>
  <si>
    <t>NET EQUITY AT JUNE 30, 2023</t>
  </si>
  <si>
    <t xml:space="preserve"> EQUITY ACCOUNT</t>
  </si>
  <si>
    <t>QTD PERIOD ENDED  JUNE 30, 2023</t>
  </si>
  <si>
    <t>POLICY YEAR 2023</t>
  </si>
  <si>
    <t>POLICY YEAR 2022</t>
  </si>
  <si>
    <t>POLICY YEAR 2021</t>
  </si>
  <si>
    <t>POLICY YEAR 2020</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</si>
  <si>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</si>
  <si>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</si>
  <si>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</si>
  <si>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</si>
  <si>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</si>
  <si>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</si>
  <si>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</si>
  <si>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</si>
  <si>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</si>
  <si>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</si>
  <si>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</si>
  <si>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</si>
  <si>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</si>
  <si>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</si>
  <si>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</si>
  <si>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</si>
  <si>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</si>
  <si>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</si>
  <si>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</si>
  <si>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</si>
  <si>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</si>
  <si>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</si>
  <si>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</si>
  <si>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</si>
  <si>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</si>
  <si>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</si>
  <si>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</si>
  <si>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</si>
  <si>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</si>
  <si>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</si>
  <si>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</si>
  <si>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</si>
  <si>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JUNE 30, 2023</t>
  </si>
  <si>
    <t>UNDERWRITING STATEMENT</t>
  </si>
  <si>
    <t>EARNED/INCURRED BASIS</t>
  </si>
  <si>
    <t>QTD PERIOD ENDING JUNE 30, 2023</t>
  </si>
  <si>
    <t/>
  </si>
  <si>
    <t>06-30-23</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</si>
  <si>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</si>
  <si>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</si>
  <si>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</si>
  <si>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</si>
  <si>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</si>
  <si>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</si>
  <si>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</si>
  <si>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</si>
  <si>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</si>
  <si>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</si>
  <si>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</si>
  <si>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</si>
  <si>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</si>
  <si>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</si>
  <si>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</si>
  <si>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</si>
  <si>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</si>
  <si>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</si>
  <si>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</si>
  <si>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</si>
  <si>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</si>
  <si>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</si>
  <si>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</si>
  <si>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</si>
  <si>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</si>
  <si>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</si>
  <si>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</si>
  <si>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</si>
  <si>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</si>
  <si>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</si>
  <si>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</si>
  <si>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</si>
  <si>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</si>
  <si>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</si>
  <si>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</si>
  <si>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</si>
  <si>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</si>
  <si>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</si>
  <si>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</si>
  <si>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</si>
  <si>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</si>
  <si>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</si>
  <si>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Loss</t>
  </si>
  <si>
    <t>YTD PERIOD ENDING JUNE 30, 2023</t>
  </si>
  <si>
    <t>STATISTICAL REPORT ON PREMIUMS</t>
  </si>
  <si>
    <t>*SEE NOTE BELOW</t>
  </si>
  <si>
    <t>WRITTEN PREMIUMS</t>
  </si>
  <si>
    <t xml:space="preserve">     FIRE</t>
  </si>
  <si>
    <t xml:space="preserve">     ALLIED </t>
  </si>
  <si>
    <t xml:space="preserve">     CRIME</t>
  </si>
  <si>
    <t xml:space="preserve">            TOTAL</t>
  </si>
  <si>
    <t>CURRENT UNEARNED PREMIUM RESERVE              @ 06-30-23</t>
  </si>
  <si>
    <t xml:space="preserve">    ALLIED </t>
  </si>
  <si>
    <t xml:space="preserve">    CRIME</t>
  </si>
  <si>
    <t>PRIOR UNEARNED PREMIUM RESERVE                     @ 03-31-23</t>
  </si>
  <si>
    <t>EARNED PREMIUM</t>
  </si>
  <si>
    <t>*Note: The Terrorism Risk Insurance Program Reauthorization Act of 2007 requires insurers to report direct earned premium for commercial business written.                                                         This amount is shown on page 8.</t>
  </si>
  <si>
    <t xml:space="preserve">  </t>
  </si>
  <si>
    <t>PRIOR UNEARNED PREMIUM RESERVE                     @ 12-31-22</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</si>
  <si>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</si>
  <si>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</si>
  <si>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</si>
  <si>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</si>
  <si>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1Q22      </t>
    </r>
    <r>
      <rPr>
        <sz val="9"/>
        <rFont val="Century Schoolbook"/>
        <family val="1"/>
      </rPr>
      <t>$55,157</t>
    </r>
  </si>
  <si>
    <r>
      <t xml:space="preserve">       1Q23      </t>
    </r>
    <r>
      <rPr>
        <sz val="9"/>
        <rFont val="Century Schoolbook"/>
        <family val="1"/>
      </rPr>
      <t>$47,022</t>
    </r>
  </si>
  <si>
    <r>
      <t xml:space="preserve">       2Q22      </t>
    </r>
    <r>
      <rPr>
        <sz val="9"/>
        <rFont val="Century Schoolbook"/>
        <family val="1"/>
      </rPr>
      <t>$56,692</t>
    </r>
  </si>
  <si>
    <r>
      <t xml:space="preserve">       2Q23      </t>
    </r>
    <r>
      <rPr>
        <sz val="9"/>
        <rFont val="Century Schoolbook"/>
        <family val="1"/>
      </rPr>
      <t>$49,071</t>
    </r>
  </si>
  <si>
    <r>
      <t xml:space="preserve">       3Q22      </t>
    </r>
    <r>
      <rPr>
        <sz val="9"/>
        <rFont val="Century Schoolbook"/>
        <family val="1"/>
      </rPr>
      <t>$56,373</t>
    </r>
  </si>
  <si>
    <r>
      <t xml:space="preserve">       4Q22      </t>
    </r>
    <r>
      <rPr>
        <sz val="9"/>
        <rFont val="Century Schoolbook"/>
        <family val="1"/>
      </rPr>
      <t>$52,211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</si>
  <si>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</si>
  <si>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</si>
  <si>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2023</t>
  </si>
  <si>
    <t xml:space="preserve">PAID LOSSES </t>
  </si>
  <si>
    <t>Net of Salvage &amp; Subrogation Received</t>
  </si>
  <si>
    <t xml:space="preserve">      FIRE</t>
  </si>
  <si>
    <t>CURRENT CASE BASIS RESERVES (06-30-23)</t>
  </si>
  <si>
    <t xml:space="preserve">       FIRE</t>
  </si>
  <si>
    <t xml:space="preserve">       ALLIED </t>
  </si>
  <si>
    <t xml:space="preserve">       CRIME</t>
  </si>
  <si>
    <t>CURRENT I.B.N.R. RESERVES (06-30-23)</t>
  </si>
  <si>
    <t>PRIOR LOSS RESERVES (03-31-23)</t>
  </si>
  <si>
    <t>(Including I.B.N.R. Reserves)</t>
  </si>
  <si>
    <t>INCURRED LOSSES</t>
  </si>
  <si>
    <t>YTD PERIOD ENDED JUNE 30, 2023</t>
  </si>
  <si>
    <t>PRIOR LOSS RESERVES (12-31-22)</t>
  </si>
  <si>
    <t>STATISTICAL REPORT ON LOSS EXPENSES</t>
  </si>
  <si>
    <t>(INCLUDES ALLOCATED AND UNALLOCATED LOSS EXPENSES)</t>
  </si>
  <si>
    <t>LOSS EXPENSES PAID                                      (ALAE AND ULAE)</t>
  </si>
  <si>
    <t>FIRE</t>
  </si>
  <si>
    <t xml:space="preserve">ALLIED </t>
  </si>
  <si>
    <t>CRIME</t>
  </si>
  <si>
    <t>CURRENT LOSS EXPENSE RESERVES               @ 06-30-23</t>
  </si>
  <si>
    <t>PRIOR LOSS  EXPENSE RESERVES                     @ 03-31-23</t>
  </si>
  <si>
    <t>ALLIED</t>
  </si>
  <si>
    <t>ALAE &amp; ULAE LOSS EXPENSES  INCURRED</t>
  </si>
  <si>
    <t>PRIOR LOSS  EXPENSE RESERVES                     @ 12-31-22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</si>
</sst>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9">
    <font>
      <sz val="11"/>
      <color theme="1"/>
      <name val="Calibri"/>
      <family val="2"/>
    </font>
    <font>
      <sz val="11"/>
      <color indexed="8"/>
      <name val="Calibri"/>
      <family val="2"/>
    </font>
    <font>
      <sz val="10"/>
      <name val="Arial"/>
      <family val="2"/>
    </font>
    <font>
      <b/>
      <sz val="16"/>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b/>
      <sz val="18"/>
      <name val="Century Schoolbook"/>
      <family val="1"/>
    </font>
    <font>
      <sz val="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style="thin"/>
    </border>
    <border>
      <left style="thin"/>
      <right/>
      <top/>
      <bottom/>
    </border>
    <border>
      <left/>
      <right style="thin"/>
      <top style="thin"/>
      <bottom style="double"/>
    </border>
    <border>
      <left style="thin"/>
      <right/>
      <top style="thin"/>
      <bottom/>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1">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0" fontId="67" fillId="0" borderId="0" xfId="59" applyFont="1">
      <alignment/>
      <protection/>
    </xf>
    <xf numFmtId="164" fontId="11" fillId="0" borderId="11" xfId="45" applyNumberFormat="1" applyFont="1" applyFill="1" applyBorder="1" applyAlignment="1">
      <alignment horizontal="right"/>
    </xf>
    <xf numFmtId="164" fontId="8" fillId="0" borderId="11" xfId="44" applyNumberFormat="1" applyFont="1" applyFill="1" applyBorder="1" applyAlignment="1">
      <alignment horizontal="right"/>
    </xf>
    <xf numFmtId="164" fontId="8" fillId="0" borderId="0" xfId="59" applyNumberFormat="1" applyFont="1">
      <alignment/>
      <protection/>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5" fontId="11" fillId="0" borderId="0" xfId="44" applyNumberFormat="1" applyFont="1" applyFill="1" applyBorder="1" applyAlignment="1">
      <alignment horizontal="right"/>
    </xf>
    <xf numFmtId="43" fontId="8" fillId="0" borderId="0" xfId="44"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164" fontId="8" fillId="0" borderId="0" xfId="42" applyNumberFormat="1" applyFont="1" applyAlignment="1">
      <alignment/>
    </xf>
    <xf numFmtId="43" fontId="8" fillId="0" borderId="0" xfId="59" applyNumberFormat="1" applyFont="1">
      <alignment/>
      <protection/>
    </xf>
    <xf numFmtId="165"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5" fontId="12" fillId="0" borderId="0" xfId="44" applyNumberFormat="1" applyFont="1" applyAlignment="1">
      <alignment horizontal="right"/>
    </xf>
    <xf numFmtId="0" fontId="12" fillId="0" borderId="0" xfId="59" applyFont="1">
      <alignment/>
      <protection/>
    </xf>
    <xf numFmtId="0" fontId="12" fillId="0" borderId="0" xfId="59" applyFont="1" applyAlignment="1" quotePrefix="1">
      <alignment horizontal="right"/>
      <protection/>
    </xf>
    <xf numFmtId="5" fontId="13" fillId="0" borderId="0" xfId="44" applyNumberFormat="1" applyFont="1" applyAlignment="1">
      <alignment horizontal="right"/>
    </xf>
    <xf numFmtId="0" fontId="13" fillId="0" borderId="0" xfId="59" applyFont="1">
      <alignment/>
      <protection/>
    </xf>
    <xf numFmtId="0" fontId="11" fillId="0" borderId="0" xfId="59" applyFont="1">
      <alignment/>
      <protection/>
    </xf>
    <xf numFmtId="0" fontId="5" fillId="0" borderId="0" xfId="59" applyFont="1">
      <alignment/>
      <protection/>
    </xf>
    <xf numFmtId="0" fontId="15" fillId="0" borderId="0" xfId="59" applyFont="1">
      <alignment/>
      <protection/>
    </xf>
    <xf numFmtId="7" fontId="6" fillId="0" borderId="0" xfId="59" applyNumberFormat="1" applyFont="1" applyAlignment="1">
      <alignment horizontal="centerContinuous"/>
      <protection/>
    </xf>
    <xf numFmtId="7" fontId="15" fillId="0" borderId="0" xfId="44" applyNumberFormat="1" applyFont="1" applyBorder="1" applyAlignment="1">
      <alignment horizontal="centerContinuous"/>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7" fontId="11" fillId="0" borderId="17" xfId="44" applyNumberFormat="1" applyFont="1" applyBorder="1" applyAlignment="1">
      <alignment/>
    </xf>
    <xf numFmtId="164" fontId="8" fillId="0" borderId="13" xfId="44" applyNumberFormat="1" applyFont="1" applyBorder="1" applyAlignment="1">
      <alignment/>
    </xf>
    <xf numFmtId="7" fontId="11" fillId="0" borderId="0"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38" fontId="8" fillId="0" borderId="13" xfId="44" applyNumberFormat="1" applyFont="1" applyBorder="1" applyAlignment="1">
      <alignment/>
    </xf>
    <xf numFmtId="38" fontId="8" fillId="0" borderId="19" xfId="44" applyNumberFormat="1" applyFont="1" applyBorder="1" applyAlignment="1">
      <alignment/>
    </xf>
    <xf numFmtId="43" fontId="11" fillId="0" borderId="20" xfId="44" applyFont="1" applyBorder="1" applyAlignment="1">
      <alignment/>
    </xf>
    <xf numFmtId="38" fontId="8" fillId="0" borderId="0" xfId="44" applyNumberFormat="1" applyFont="1" applyBorder="1" applyAlignment="1">
      <alignment/>
    </xf>
    <xf numFmtId="7" fontId="8" fillId="0" borderId="0" xfId="0" applyNumberFormat="1" applyFont="1" applyAlignment="1">
      <alignment/>
    </xf>
    <xf numFmtId="38" fontId="8" fillId="0" borderId="21" xfId="44" applyNumberFormat="1" applyFont="1" applyBorder="1" applyAlignment="1">
      <alignment/>
    </xf>
    <xf numFmtId="43" fontId="8" fillId="0" borderId="0" xfId="44" applyFont="1" applyBorder="1" applyAlignment="1">
      <alignment/>
    </xf>
    <xf numFmtId="43" fontId="8" fillId="0" borderId="22" xfId="44" applyFont="1" applyBorder="1" applyAlignment="1">
      <alignment/>
    </xf>
    <xf numFmtId="7" fontId="11" fillId="0" borderId="0" xfId="59" applyNumberFormat="1" applyFont="1">
      <alignment/>
      <protection/>
    </xf>
    <xf numFmtId="7" fontId="8" fillId="0" borderId="18" xfId="44" applyNumberFormat="1" applyFont="1" applyBorder="1" applyAlignment="1">
      <alignment/>
    </xf>
    <xf numFmtId="0" fontId="16" fillId="0" borderId="0" xfId="59" applyFont="1">
      <alignment/>
      <protection/>
    </xf>
    <xf numFmtId="6" fontId="11" fillId="0" borderId="23" xfId="44" applyNumberFormat="1" applyFont="1" applyBorder="1" applyAlignment="1">
      <alignment/>
    </xf>
    <xf numFmtId="0" fontId="68" fillId="0" borderId="0" xfId="0" applyFont="1" applyAlignment="1">
      <alignment/>
    </xf>
    <xf numFmtId="0" fontId="18" fillId="0" borderId="0" xfId="59" applyFont="1">
      <alignment/>
      <protection/>
    </xf>
    <xf numFmtId="43" fontId="5" fillId="0" borderId="0" xfId="59" applyNumberFormat="1" applyFont="1" applyAlignment="1">
      <alignment horizontal="center"/>
      <protection/>
    </xf>
    <xf numFmtId="0" fontId="19"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lignment/>
      <protection/>
    </xf>
    <xf numFmtId="43" fontId="11" fillId="0" borderId="0" xfId="59" applyNumberFormat="1" applyFont="1" applyAlignment="1">
      <alignment horizontal="left" wrapText="1"/>
      <protection/>
    </xf>
    <xf numFmtId="43" fontId="21"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6" fontId="8" fillId="0" borderId="0" xfId="49" applyNumberFormat="1" applyFont="1" applyFill="1" applyBorder="1" applyAlignment="1">
      <alignment/>
    </xf>
    <xf numFmtId="43" fontId="11" fillId="0" borderId="0" xfId="44" applyFont="1" applyFill="1" applyBorder="1" applyAlignment="1">
      <alignment/>
    </xf>
    <xf numFmtId="0" fontId="8" fillId="0" borderId="0" xfId="0" applyFont="1" applyAlignment="1">
      <alignment/>
    </xf>
    <xf numFmtId="164" fontId="8" fillId="0" borderId="0" xfId="44" applyNumberFormat="1" applyFont="1" applyFill="1" applyBorder="1" applyAlignment="1">
      <alignment/>
    </xf>
    <xf numFmtId="38" fontId="8" fillId="0" borderId="0" xfId="44" applyNumberFormat="1" applyFont="1" applyFill="1" applyBorder="1" applyAlignment="1">
      <alignment/>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43" fontId="8" fillId="0" borderId="0" xfId="59" applyNumberFormat="1" applyFont="1" applyAlignment="1">
      <alignment horizontal="left"/>
      <protection/>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43" fontId="10" fillId="0" borderId="0" xfId="59" applyNumberFormat="1" applyFont="1">
      <alignment/>
      <protection/>
    </xf>
    <xf numFmtId="43" fontId="10" fillId="0" borderId="0" xfId="44" applyFont="1" applyFill="1" applyBorder="1" applyAlignment="1">
      <alignment/>
    </xf>
    <xf numFmtId="5" fontId="8" fillId="0" borderId="0" xfId="59" applyNumberFormat="1" applyFont="1">
      <alignment/>
      <protection/>
    </xf>
    <xf numFmtId="43" fontId="8" fillId="0" borderId="0" xfId="59" applyNumberFormat="1" applyFont="1" applyAlignment="1">
      <alignment horizontal="left" wrapText="1"/>
      <protection/>
    </xf>
    <xf numFmtId="6" fontId="11" fillId="0" borderId="15" xfId="44" applyNumberFormat="1" applyFont="1" applyFill="1" applyBorder="1" applyAlignment="1">
      <alignment/>
    </xf>
    <xf numFmtId="43" fontId="15" fillId="0" borderId="0" xfId="44" applyFont="1" applyFill="1" applyBorder="1" applyAlignment="1">
      <alignment/>
    </xf>
    <xf numFmtId="43" fontId="15" fillId="0" borderId="0" xfId="44" applyFont="1" applyFill="1" applyBorder="1" applyAlignment="1">
      <alignment horizontal="right"/>
    </xf>
    <xf numFmtId="0" fontId="5" fillId="0" borderId="0" xfId="59" applyFont="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0" fontId="22" fillId="0" borderId="0" xfId="59" applyFont="1">
      <alignment/>
      <protection/>
    </xf>
    <xf numFmtId="43" fontId="23" fillId="0" borderId="0" xfId="44" applyFont="1" applyBorder="1" applyAlignment="1">
      <alignment/>
    </xf>
    <xf numFmtId="0" fontId="23" fillId="0" borderId="0" xfId="59" applyFont="1">
      <alignment/>
      <protection/>
    </xf>
    <xf numFmtId="43" fontId="19" fillId="0" borderId="0" xfId="44" applyFont="1" applyBorder="1" applyAlignment="1">
      <alignment/>
    </xf>
    <xf numFmtId="43" fontId="5" fillId="0" borderId="22"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2" xfId="59" applyNumberFormat="1" applyFont="1" applyBorder="1" applyAlignment="1" quotePrefix="1">
      <alignment wrapText="1"/>
      <protection/>
    </xf>
    <xf numFmtId="43" fontId="8" fillId="0" borderId="22" xfId="59" applyNumberFormat="1" applyFont="1" applyBorder="1" applyAlignment="1">
      <alignment horizontal="center" wrapText="1"/>
      <protection/>
    </xf>
    <xf numFmtId="43" fontId="11" fillId="33" borderId="24" xfId="44" applyFont="1" applyFill="1" applyBorder="1" applyAlignment="1" quotePrefix="1">
      <alignment horizontal="centerContinuous"/>
    </xf>
    <xf numFmtId="14" fontId="11" fillId="33" borderId="25"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1"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4" xfId="59" applyNumberFormat="1" applyFont="1" applyBorder="1" applyAlignment="1">
      <alignment horizontal="center" wrapText="1"/>
      <protection/>
    </xf>
    <xf numFmtId="43" fontId="11" fillId="0" borderId="24" xfId="44" applyFont="1" applyBorder="1" applyAlignment="1">
      <alignment horizontal="centerContinuous"/>
    </xf>
    <xf numFmtId="43" fontId="11" fillId="0" borderId="25" xfId="44" applyFont="1" applyBorder="1" applyAlignment="1">
      <alignment horizontal="centerContinuous"/>
    </xf>
    <xf numFmtId="43" fontId="8" fillId="0" borderId="17" xfId="44" applyFont="1" applyFill="1" applyBorder="1" applyAlignment="1">
      <alignment horizontal="right"/>
    </xf>
    <xf numFmtId="43" fontId="11" fillId="0" borderId="22" xfId="59" applyNumberFormat="1" applyFont="1" applyBorder="1" applyAlignment="1">
      <alignment horizontal="center" wrapText="1"/>
      <protection/>
    </xf>
    <xf numFmtId="43" fontId="8" fillId="0" borderId="22" xfId="44" applyFont="1" applyBorder="1" applyAlignment="1">
      <alignment horizontal="right"/>
    </xf>
    <xf numFmtId="43" fontId="8" fillId="0" borderId="22" xfId="59" applyNumberFormat="1" applyFont="1" applyBorder="1" applyAlignment="1">
      <alignment horizontal="left" wrapText="1"/>
      <protection/>
    </xf>
    <xf numFmtId="164" fontId="8" fillId="0" borderId="22" xfId="44" applyNumberFormat="1" applyFont="1" applyBorder="1" applyAlignment="1">
      <alignment horizontal="right"/>
    </xf>
    <xf numFmtId="43" fontId="8" fillId="0" borderId="0" xfId="44" applyFont="1" applyBorder="1" applyAlignment="1">
      <alignment horizontal="right"/>
    </xf>
    <xf numFmtId="164" fontId="8" fillId="0" borderId="21" xfId="44" applyNumberFormat="1" applyFont="1" applyBorder="1" applyAlignment="1">
      <alignment horizontal="right"/>
    </xf>
    <xf numFmtId="164"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43" fontId="24" fillId="0" borderId="22" xfId="44" applyFont="1" applyBorder="1" applyAlignment="1">
      <alignment horizontal="right"/>
    </xf>
    <xf numFmtId="38" fontId="8" fillId="0" borderId="13" xfId="44" applyNumberFormat="1"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lignment/>
      <protection/>
    </xf>
    <xf numFmtId="6" fontId="11" fillId="0" borderId="18" xfId="44" applyNumberFormat="1" applyFont="1" applyFill="1" applyBorder="1" applyAlignment="1">
      <alignment horizontal="right"/>
    </xf>
    <xf numFmtId="6" fontId="8" fillId="0" borderId="0" xfId="59" applyNumberFormat="1" applyFont="1">
      <alignment/>
      <protection/>
    </xf>
    <xf numFmtId="38" fontId="8" fillId="0" borderId="18" xfId="44" applyNumberFormat="1" applyFont="1" applyFill="1" applyBorder="1" applyAlignment="1">
      <alignment horizontal="right"/>
    </xf>
    <xf numFmtId="43" fontId="8" fillId="0" borderId="22" xfId="0" applyNumberFormat="1" applyFont="1" applyBorder="1" applyAlignment="1">
      <alignment horizontal="left" wrapText="1"/>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13" xfId="44" applyFont="1" applyBorder="1" applyAlignment="1">
      <alignment horizontal="right"/>
    </xf>
    <xf numFmtId="43" fontId="8" fillId="0" borderId="0" xfId="44" applyFont="1" applyBorder="1" applyAlignment="1">
      <alignment horizontal="left"/>
    </xf>
    <xf numFmtId="0" fontId="8" fillId="0" borderId="0" xfId="59" applyFont="1" applyAlignment="1">
      <alignment wrapText="1"/>
      <protection/>
    </xf>
    <xf numFmtId="0" fontId="15" fillId="0" borderId="0" xfId="59" applyFont="1" applyAlignment="1">
      <alignment wrapText="1"/>
      <protection/>
    </xf>
    <xf numFmtId="43" fontId="15" fillId="0" borderId="0" xfId="44" applyFont="1" applyBorder="1" applyAlignment="1">
      <alignment/>
    </xf>
    <xf numFmtId="38" fontId="8" fillId="0" borderId="17" xfId="44" applyNumberFormat="1" applyFont="1" applyFill="1" applyBorder="1" applyAlignment="1">
      <alignment horizontal="right"/>
    </xf>
    <xf numFmtId="7" fontId="17" fillId="0" borderId="0" xfId="59" applyNumberFormat="1" applyFont="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Alignment="1">
      <alignment horizontal="centerContinuous"/>
      <protection/>
    </xf>
    <xf numFmtId="7" fontId="15"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7" fontId="19" fillId="0" borderId="0" xfId="59" applyNumberFormat="1" applyFont="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38" fontId="8" fillId="0" borderId="0" xfId="44" applyNumberFormat="1" applyFont="1" applyFill="1" applyAlignment="1">
      <alignment horizontal="right"/>
    </xf>
    <xf numFmtId="7" fontId="8" fillId="0" borderId="0" xfId="44" applyNumberFormat="1" applyFont="1" applyFill="1" applyAlignment="1">
      <alignment/>
    </xf>
    <xf numFmtId="6" fontId="8" fillId="0" borderId="0" xfId="44" applyNumberFormat="1" applyFont="1" applyBorder="1" applyAlignment="1">
      <alignment horizontal="right"/>
    </xf>
    <xf numFmtId="164" fontId="8" fillId="0" borderId="0" xfId="44" applyNumberFormat="1" applyFont="1" applyFill="1" applyAlignment="1">
      <alignment/>
    </xf>
    <xf numFmtId="7" fontId="11" fillId="0" borderId="0" xfId="59" applyNumberFormat="1" applyFont="1" applyAlignment="1">
      <alignment horizontal="center"/>
      <protection/>
    </xf>
    <xf numFmtId="164" fontId="8" fillId="0" borderId="14" xfId="44" applyNumberFormat="1" applyFont="1" applyFill="1" applyBorder="1" applyAlignment="1">
      <alignment/>
    </xf>
    <xf numFmtId="43" fontId="11" fillId="0" borderId="14" xfId="44" applyFont="1" applyBorder="1" applyAlignment="1">
      <alignment horizontal="right"/>
    </xf>
    <xf numFmtId="164" fontId="11" fillId="0" borderId="15" xfId="44" applyNumberFormat="1" applyFont="1" applyBorder="1" applyAlignment="1">
      <alignment/>
    </xf>
    <xf numFmtId="38" fontId="8" fillId="0" borderId="0" xfId="59" applyNumberFormat="1" applyFont="1">
      <alignment/>
      <protection/>
    </xf>
    <xf numFmtId="43" fontId="11" fillId="0" borderId="0" xfId="44"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164" fontId="8" fillId="0" borderId="0" xfId="44" applyNumberFormat="1" applyFont="1" applyFill="1" applyBorder="1" applyAlignment="1">
      <alignment horizontal="right"/>
    </xf>
    <xf numFmtId="164" fontId="8" fillId="0" borderId="14" xfId="44" applyNumberFormat="1" applyFont="1" applyFill="1" applyBorder="1" applyAlignment="1">
      <alignment horizontal="right"/>
    </xf>
    <xf numFmtId="164" fontId="11" fillId="0" borderId="15" xfId="44" applyNumberFormat="1" applyFont="1" applyBorder="1" applyAlignment="1">
      <alignment horizontal="right"/>
    </xf>
    <xf numFmtId="43" fontId="27" fillId="0" borderId="0" xfId="44" applyFont="1" applyFill="1" applyAlignment="1">
      <alignment horizontal="right"/>
    </xf>
    <xf numFmtId="7" fontId="28" fillId="0" borderId="0" xfId="59" applyNumberFormat="1" applyFont="1">
      <alignment/>
      <protection/>
    </xf>
    <xf numFmtId="38" fontId="28" fillId="0" borderId="0" xfId="59" applyNumberFormat="1" applyFont="1">
      <alignment/>
      <protection/>
    </xf>
    <xf numFmtId="7" fontId="8" fillId="0" borderId="0" xfId="59" applyNumberFormat="1" applyFont="1" applyAlignment="1">
      <alignment horizontal="left"/>
      <protection/>
    </xf>
    <xf numFmtId="38" fontId="8" fillId="0" borderId="0" xfId="44" applyNumberFormat="1" applyFont="1" applyFill="1" applyBorder="1" applyAlignment="1">
      <alignment horizontal="right"/>
    </xf>
    <xf numFmtId="6" fontId="11" fillId="0" borderId="15" xfId="44" applyNumberFormat="1" applyFont="1" applyFill="1" applyBorder="1" applyAlignment="1">
      <alignment horizontal="right"/>
    </xf>
    <xf numFmtId="43" fontId="11" fillId="0" borderId="15" xfId="44" applyFont="1" applyBorder="1" applyAlignment="1">
      <alignment horizontal="right"/>
    </xf>
    <xf numFmtId="43" fontId="19" fillId="0" borderId="0" xfId="44" applyFont="1" applyAlignment="1">
      <alignment/>
    </xf>
    <xf numFmtId="164" fontId="8" fillId="0" borderId="0" xfId="44" applyNumberFormat="1" applyFont="1" applyFill="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pplyAlignment="1">
      <alignment horizontal="center"/>
      <protection/>
    </xf>
    <xf numFmtId="0" fontId="29" fillId="0" borderId="0" xfId="60" applyFont="1" applyAlignment="1">
      <alignment horizontal="right"/>
      <protection/>
    </xf>
    <xf numFmtId="38" fontId="16" fillId="0" borderId="0" xfId="60" applyNumberFormat="1" applyFont="1">
      <alignmen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lignment/>
      <protection/>
    </xf>
    <xf numFmtId="5" fontId="16" fillId="0" borderId="0" xfId="59" applyNumberFormat="1" applyFont="1" applyAlignment="1">
      <alignment horizontal="center"/>
      <protection/>
    </xf>
    <xf numFmtId="43" fontId="31" fillId="0" borderId="0" xfId="59" applyNumberFormat="1" applyFont="1">
      <alignment/>
      <protection/>
    </xf>
    <xf numFmtId="166" fontId="6" fillId="0" borderId="0" xfId="44" applyNumberFormat="1" applyFont="1" applyAlignment="1">
      <alignment horizontal="left"/>
    </xf>
    <xf numFmtId="166" fontId="19" fillId="0" borderId="0" xfId="44" applyNumberFormat="1" applyFont="1" applyAlignment="1">
      <alignment horizontal="centerContinuous"/>
    </xf>
    <xf numFmtId="43" fontId="19" fillId="0" borderId="0" xfId="59" applyNumberFormat="1" applyFont="1">
      <alignment/>
      <protection/>
    </xf>
    <xf numFmtId="43" fontId="6" fillId="0" borderId="0" xfId="59" applyNumberFormat="1" applyFont="1">
      <alignment/>
      <protection/>
    </xf>
    <xf numFmtId="166" fontId="11" fillId="0" borderId="0" xfId="44" applyNumberFormat="1" applyFont="1" applyFill="1" applyAlignment="1">
      <alignment horizontal="centerContinuous"/>
    </xf>
    <xf numFmtId="43" fontId="20" fillId="0" borderId="0" xfId="59" applyNumberFormat="1" applyFont="1">
      <alignment/>
      <protection/>
    </xf>
    <xf numFmtId="43" fontId="11" fillId="0" borderId="0" xfId="59" applyNumberFormat="1" applyFont="1" applyAlignment="1">
      <alignment horizontal="left"/>
      <protection/>
    </xf>
    <xf numFmtId="166" fontId="11" fillId="0" borderId="0" xfId="44" applyNumberFormat="1" applyFont="1" applyAlignment="1">
      <alignment horizontal="left"/>
    </xf>
    <xf numFmtId="166" fontId="8" fillId="0" borderId="0" xfId="44" applyNumberFormat="1" applyFont="1" applyAlignment="1">
      <alignment/>
    </xf>
    <xf numFmtId="166" fontId="8" fillId="0" borderId="0" xfId="44" applyNumberFormat="1" applyFont="1" applyFill="1" applyAlignment="1">
      <alignment/>
    </xf>
    <xf numFmtId="166" fontId="8" fillId="0" borderId="0" xfId="44" applyNumberFormat="1" applyFont="1" applyAlignment="1">
      <alignment horizontal="left"/>
    </xf>
    <xf numFmtId="38" fontId="8" fillId="0" borderId="0" xfId="44" applyNumberFormat="1" applyFont="1" applyFill="1" applyAlignment="1">
      <alignment/>
    </xf>
    <xf numFmtId="166" fontId="11" fillId="0" borderId="0" xfId="44" applyNumberFormat="1" applyFont="1" applyAlignment="1">
      <alignment horizontal="center"/>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6" fontId="8" fillId="0" borderId="0" xfId="44" applyNumberFormat="1" applyFont="1" applyAlignment="1">
      <alignment/>
    </xf>
    <xf numFmtId="43" fontId="27" fillId="0" borderId="0" xfId="44" applyFont="1" applyFill="1" applyAlignment="1">
      <alignment/>
    </xf>
    <xf numFmtId="43" fontId="28" fillId="0" borderId="0" xfId="44" applyFont="1" applyFill="1" applyAlignment="1">
      <alignment/>
    </xf>
    <xf numFmtId="43" fontId="28" fillId="0" borderId="0" xfId="59" applyNumberFormat="1" applyFont="1">
      <alignment/>
      <protection/>
    </xf>
    <xf numFmtId="6" fontId="11" fillId="0" borderId="15" xfId="44" applyNumberFormat="1" applyFont="1" applyBorder="1" applyAlignment="1">
      <alignment/>
    </xf>
    <xf numFmtId="166" fontId="8" fillId="0" borderId="0" xfId="44" applyNumberFormat="1" applyFont="1" applyBorder="1" applyAlignment="1">
      <alignment/>
    </xf>
    <xf numFmtId="5" fontId="16" fillId="0" borderId="0" xfId="44" applyNumberFormat="1" applyFont="1" applyBorder="1" applyAlignment="1">
      <alignment/>
    </xf>
    <xf numFmtId="166" fontId="16" fillId="0" borderId="0" xfId="44" applyNumberFormat="1" applyFont="1" applyAlignment="1">
      <alignment horizontal="left"/>
    </xf>
    <xf numFmtId="166" fontId="16" fillId="0" borderId="0" xfId="44" applyNumberFormat="1" applyFont="1" applyAlignment="1">
      <alignment/>
    </xf>
    <xf numFmtId="166" fontId="16" fillId="0" borderId="0" xfId="44" applyNumberFormat="1" applyFont="1" applyBorder="1" applyAlignment="1">
      <alignment/>
    </xf>
    <xf numFmtId="43" fontId="16" fillId="0" borderId="0" xfId="59" applyNumberFormat="1" applyFont="1">
      <alignment/>
      <protection/>
    </xf>
    <xf numFmtId="166" fontId="19" fillId="0" borderId="0" xfId="44" applyNumberFormat="1" applyFont="1" applyAlignment="1">
      <alignment/>
    </xf>
    <xf numFmtId="164" fontId="8" fillId="0" borderId="0" xfId="44" applyNumberFormat="1" applyFont="1" applyAlignment="1">
      <alignment/>
    </xf>
    <xf numFmtId="0" fontId="17" fillId="0" borderId="0" xfId="59" applyFont="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164" fontId="8" fillId="0" borderId="14" xfId="44" applyNumberFormat="1" applyFont="1" applyBorder="1" applyAlignment="1">
      <alignment horizontal="right"/>
    </xf>
    <xf numFmtId="38" fontId="11" fillId="0" borderId="0" xfId="59" applyNumberFormat="1" applyFont="1" applyAlignment="1">
      <alignment horizontal="center" wrapText="1"/>
      <protection/>
    </xf>
    <xf numFmtId="43" fontId="11" fillId="0" borderId="14" xfId="44" applyFont="1" applyFill="1" applyBorder="1" applyAlignment="1">
      <alignment horizontal="right"/>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43" fontId="28" fillId="0" borderId="0" xfId="44" applyFont="1" applyBorder="1" applyAlignment="1">
      <alignment horizontal="right"/>
    </xf>
    <xf numFmtId="38" fontId="28" fillId="0" borderId="0" xfId="59" applyNumberFormat="1" applyFont="1" applyAlignment="1">
      <alignment horizontal="right"/>
      <protection/>
    </xf>
    <xf numFmtId="7" fontId="3"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7" fontId="14" fillId="0" borderId="0" xfId="59" applyNumberFormat="1" applyFont="1" applyAlignment="1">
      <alignment horizontal="center"/>
      <protection/>
    </xf>
    <xf numFmtId="43" fontId="17"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14" fillId="0" borderId="24" xfId="59" applyNumberFormat="1" applyFont="1" applyBorder="1" applyAlignment="1">
      <alignment horizontal="center"/>
      <protection/>
    </xf>
    <xf numFmtId="43" fontId="14" fillId="0" borderId="25" xfId="59" applyNumberFormat="1" applyFont="1" applyBorder="1" applyAlignment="1">
      <alignment horizontal="center"/>
      <protection/>
    </xf>
    <xf numFmtId="43" fontId="14" fillId="0" borderId="16" xfId="59" applyNumberFormat="1" applyFont="1" applyBorder="1" applyAlignment="1">
      <alignment horizontal="center"/>
      <protection/>
    </xf>
    <xf numFmtId="43" fontId="5" fillId="0" borderId="22"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2"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16" fillId="0" borderId="0" xfId="59" applyFont="1" applyAlignment="1">
      <alignment horizontal="center" vertical="center" wrapText="1"/>
      <protection/>
    </xf>
    <xf numFmtId="0" fontId="29" fillId="0" borderId="0" xfId="60" applyFont="1" applyAlignment="1">
      <alignment horizontal="center" vertical="center" wrapText="1"/>
      <protection/>
    </xf>
    <xf numFmtId="166" fontId="17" fillId="0" borderId="0" xfId="44" applyNumberFormat="1" applyFont="1" applyAlignment="1">
      <alignment horizontal="center"/>
    </xf>
    <xf numFmtId="166"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23%20Financial%20Resul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Q23%20Financial%20Statements%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5">
          <cell r="J25">
            <v>2162044</v>
          </cell>
        </row>
        <row r="30">
          <cell r="J30">
            <v>1660588</v>
          </cell>
        </row>
        <row r="33">
          <cell r="J33">
            <v>123902</v>
          </cell>
        </row>
        <row r="37">
          <cell r="J37">
            <v>1475468</v>
          </cell>
        </row>
        <row r="41">
          <cell r="J41">
            <v>40368</v>
          </cell>
        </row>
        <row r="49">
          <cell r="J49">
            <v>108265</v>
          </cell>
        </row>
        <row r="57">
          <cell r="J57">
            <v>10022</v>
          </cell>
        </row>
        <row r="68">
          <cell r="I68">
            <v>-471382</v>
          </cell>
        </row>
        <row r="69">
          <cell r="I69">
            <v>-170987</v>
          </cell>
        </row>
        <row r="70">
          <cell r="I70">
            <v>-2066</v>
          </cell>
        </row>
        <row r="72">
          <cell r="I72">
            <v>-1364731</v>
          </cell>
        </row>
        <row r="73">
          <cell r="I73">
            <v>-510057</v>
          </cell>
        </row>
        <row r="74">
          <cell r="I74">
            <v>-3839</v>
          </cell>
        </row>
        <row r="134">
          <cell r="J134">
            <v>-84796</v>
          </cell>
        </row>
        <row r="142">
          <cell r="J142">
            <v>-8434</v>
          </cell>
        </row>
        <row r="151">
          <cell r="J151">
            <v>-103126</v>
          </cell>
        </row>
        <row r="173">
          <cell r="J173">
            <v>-61023</v>
          </cell>
        </row>
        <row r="176">
          <cell r="J176">
            <v>-102000</v>
          </cell>
        </row>
        <row r="179">
          <cell r="J179">
            <v>-204694</v>
          </cell>
        </row>
        <row r="185">
          <cell r="J185">
            <v>-56441</v>
          </cell>
        </row>
        <row r="196">
          <cell r="H196">
            <v>-2586</v>
          </cell>
        </row>
        <row r="200">
          <cell r="G200">
            <v>123581</v>
          </cell>
        </row>
        <row r="213">
          <cell r="G213">
            <v>77</v>
          </cell>
          <cell r="I213">
            <v>1440</v>
          </cell>
        </row>
        <row r="214">
          <cell r="G214">
            <v>24</v>
          </cell>
          <cell r="I214">
            <v>783</v>
          </cell>
        </row>
        <row r="216">
          <cell r="G216">
            <v>11577</v>
          </cell>
          <cell r="I216">
            <v>35441</v>
          </cell>
        </row>
        <row r="217">
          <cell r="G217">
            <v>3951</v>
          </cell>
          <cell r="I217">
            <v>14030</v>
          </cell>
        </row>
        <row r="218">
          <cell r="G218">
            <v>0</v>
          </cell>
          <cell r="I218">
            <v>87</v>
          </cell>
        </row>
        <row r="220">
          <cell r="G220">
            <v>-911447</v>
          </cell>
          <cell r="I220">
            <v>-1809578</v>
          </cell>
        </row>
        <row r="221">
          <cell r="G221">
            <v>-355370</v>
          </cell>
          <cell r="I221">
            <v>-672562</v>
          </cell>
        </row>
        <row r="222">
          <cell r="G222">
            <v>-3509</v>
          </cell>
          <cell r="I222">
            <v>-4683</v>
          </cell>
        </row>
        <row r="264">
          <cell r="H264">
            <v>-44860</v>
          </cell>
          <cell r="J264">
            <v>-75127</v>
          </cell>
        </row>
        <row r="271">
          <cell r="H271">
            <v>2210</v>
          </cell>
          <cell r="J271">
            <v>323</v>
          </cell>
        </row>
        <row r="274">
          <cell r="H274">
            <v>-1844</v>
          </cell>
          <cell r="J274">
            <v>-3998</v>
          </cell>
        </row>
        <row r="290">
          <cell r="I290">
            <v>-467</v>
          </cell>
        </row>
        <row r="292">
          <cell r="G292">
            <v>-23320</v>
          </cell>
          <cell r="I292">
            <v>-23320</v>
          </cell>
        </row>
        <row r="294">
          <cell r="G294">
            <v>-24963</v>
          </cell>
          <cell r="I294">
            <v>-24963</v>
          </cell>
        </row>
        <row r="295">
          <cell r="G295">
            <v>-1546</v>
          </cell>
          <cell r="I295">
            <v>-1546</v>
          </cell>
        </row>
        <row r="297">
          <cell r="D297">
            <v>-49829.1</v>
          </cell>
          <cell r="F297">
            <v>-50295.77</v>
          </cell>
        </row>
        <row r="393">
          <cell r="H393">
            <v>-10</v>
          </cell>
          <cell r="J393">
            <v>-209</v>
          </cell>
        </row>
        <row r="397">
          <cell r="H397">
            <v>-1097</v>
          </cell>
          <cell r="J397">
            <v>-4782</v>
          </cell>
        </row>
        <row r="401">
          <cell r="H401">
            <v>104334</v>
          </cell>
          <cell r="J401">
            <v>201652</v>
          </cell>
        </row>
        <row r="403">
          <cell r="H403">
            <v>103227</v>
          </cell>
          <cell r="J403">
            <v>196661</v>
          </cell>
        </row>
        <row r="406">
          <cell r="H406">
            <v>5698</v>
          </cell>
          <cell r="J406">
            <v>24206</v>
          </cell>
        </row>
        <row r="408">
          <cell r="H408">
            <v>4200</v>
          </cell>
          <cell r="J408">
            <v>8400</v>
          </cell>
        </row>
        <row r="410">
          <cell r="I410">
            <v>678</v>
          </cell>
        </row>
        <row r="411">
          <cell r="H411">
            <v>3665</v>
          </cell>
          <cell r="I411">
            <v>8548</v>
          </cell>
        </row>
        <row r="413">
          <cell r="H413">
            <v>13563</v>
          </cell>
          <cell r="J413">
            <v>41832</v>
          </cell>
        </row>
        <row r="613">
          <cell r="H613">
            <v>748350</v>
          </cell>
          <cell r="J613">
            <v>1493337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s>
    <sheetDataSet>
      <sheetData sheetId="12">
        <row r="9">
          <cell r="B9">
            <v>85750</v>
          </cell>
          <cell r="C9">
            <v>60000</v>
          </cell>
          <cell r="D9">
            <v>0</v>
          </cell>
          <cell r="E9">
            <v>0</v>
          </cell>
        </row>
        <row r="10">
          <cell r="B10">
            <v>3000</v>
          </cell>
          <cell r="C10">
            <v>30000</v>
          </cell>
          <cell r="D10">
            <v>0</v>
          </cell>
          <cell r="E10">
            <v>5000</v>
          </cell>
        </row>
        <row r="11">
          <cell r="B11">
            <v>0</v>
          </cell>
          <cell r="C11">
            <v>0</v>
          </cell>
          <cell r="D11">
            <v>0</v>
          </cell>
          <cell r="E11">
            <v>0</v>
          </cell>
        </row>
        <row r="16">
          <cell r="B16">
            <v>134878</v>
          </cell>
          <cell r="C16">
            <v>177787</v>
          </cell>
          <cell r="D16">
            <v>0</v>
          </cell>
          <cell r="E16">
            <v>0</v>
          </cell>
        </row>
        <row r="17">
          <cell r="B17">
            <v>4719</v>
          </cell>
          <cell r="C17">
            <v>88894</v>
          </cell>
          <cell r="D17">
            <v>0</v>
          </cell>
          <cell r="E17">
            <v>0</v>
          </cell>
        </row>
        <row r="18">
          <cell r="B18">
            <v>0</v>
          </cell>
          <cell r="C18">
            <v>0</v>
          </cell>
          <cell r="D18">
            <v>0</v>
          </cell>
          <cell r="E18">
            <v>0</v>
          </cell>
        </row>
      </sheetData>
      <sheetData sheetId="13">
        <row r="12">
          <cell r="F12">
            <v>105850</v>
          </cell>
        </row>
        <row r="19">
          <cell r="F19">
            <v>72480</v>
          </cell>
        </row>
        <row r="22">
          <cell r="B22">
            <v>54961</v>
          </cell>
          <cell r="C22">
            <v>80964</v>
          </cell>
          <cell r="D22">
            <v>0</v>
          </cell>
          <cell r="E22">
            <v>0</v>
          </cell>
        </row>
        <row r="23">
          <cell r="B23">
            <v>1923</v>
          </cell>
          <cell r="C23">
            <v>40482</v>
          </cell>
          <cell r="D23">
            <v>0</v>
          </cell>
          <cell r="E23">
            <v>0</v>
          </cell>
        </row>
        <row r="24">
          <cell r="B24">
            <v>0</v>
          </cell>
          <cell r="C24">
            <v>0</v>
          </cell>
          <cell r="D24">
            <v>0</v>
          </cell>
          <cell r="E24">
            <v>0</v>
          </cell>
        </row>
      </sheetData>
      <sheetData sheetId="14">
        <row r="9">
          <cell r="E9">
            <v>0</v>
          </cell>
          <cell r="K9">
            <v>0</v>
          </cell>
        </row>
        <row r="10">
          <cell r="E10">
            <v>10618</v>
          </cell>
          <cell r="K10">
            <v>9250</v>
          </cell>
        </row>
        <row r="11">
          <cell r="E11">
            <v>0</v>
          </cell>
          <cell r="K11">
            <v>0</v>
          </cell>
        </row>
        <row r="12">
          <cell r="C12">
            <v>6395</v>
          </cell>
          <cell r="I12">
            <v>2855</v>
          </cell>
        </row>
        <row r="15">
          <cell r="E15">
            <v>75163</v>
          </cell>
          <cell r="K15">
            <v>22160</v>
          </cell>
        </row>
        <row r="16">
          <cell r="E16">
            <v>0</v>
          </cell>
          <cell r="K16">
            <v>0</v>
          </cell>
        </row>
        <row r="17">
          <cell r="E17">
            <v>0</v>
          </cell>
          <cell r="K17">
            <v>0</v>
          </cell>
        </row>
        <row r="18">
          <cell r="C18">
            <v>1952</v>
          </cell>
          <cell r="I18">
            <v>20208</v>
          </cell>
        </row>
        <row r="21">
          <cell r="E21">
            <v>65396</v>
          </cell>
          <cell r="K21">
            <v>21625</v>
          </cell>
        </row>
        <row r="22">
          <cell r="E22">
            <v>61664</v>
          </cell>
          <cell r="K22">
            <v>33524</v>
          </cell>
        </row>
        <row r="23">
          <cell r="E23">
            <v>0</v>
          </cell>
          <cell r="K23">
            <v>0</v>
          </cell>
        </row>
        <row r="24">
          <cell r="C24">
            <v>20989</v>
          </cell>
          <cell r="I24">
            <v>34160</v>
          </cell>
        </row>
        <row r="27">
          <cell r="E27">
            <v>164265</v>
          </cell>
          <cell r="K27">
            <v>49730</v>
          </cell>
        </row>
        <row r="28">
          <cell r="E28">
            <v>21133</v>
          </cell>
          <cell r="K28">
            <v>9584</v>
          </cell>
        </row>
        <row r="29">
          <cell r="E29">
            <v>0</v>
          </cell>
          <cell r="K29">
            <v>0</v>
          </cell>
        </row>
        <row r="30">
          <cell r="C30">
            <v>9469</v>
          </cell>
          <cell r="I30">
            <v>49845</v>
          </cell>
        </row>
        <row r="36">
          <cell r="C36">
            <v>38805</v>
          </cell>
          <cell r="E36">
            <v>398239</v>
          </cell>
          <cell r="I36">
            <v>107068</v>
          </cell>
        </row>
      </sheetData>
      <sheetData sheetId="15">
        <row r="9">
          <cell r="K9">
            <v>36</v>
          </cell>
        </row>
        <row r="10">
          <cell r="E10">
            <v>5360</v>
          </cell>
          <cell r="K10">
            <v>6821</v>
          </cell>
        </row>
        <row r="11">
          <cell r="E11">
            <v>0</v>
          </cell>
          <cell r="K11">
            <v>0</v>
          </cell>
        </row>
        <row r="12">
          <cell r="C12">
            <v>7384</v>
          </cell>
          <cell r="I12">
            <v>-527</v>
          </cell>
        </row>
        <row r="15">
          <cell r="E15">
            <v>84195</v>
          </cell>
          <cell r="K15">
            <v>30340</v>
          </cell>
        </row>
        <row r="16">
          <cell r="E16">
            <v>4548</v>
          </cell>
          <cell r="K16">
            <v>6037</v>
          </cell>
        </row>
        <row r="17">
          <cell r="E17">
            <v>0</v>
          </cell>
          <cell r="K17">
            <v>0</v>
          </cell>
        </row>
        <row r="18">
          <cell r="C18">
            <v>7435</v>
          </cell>
          <cell r="I18">
            <v>28942</v>
          </cell>
        </row>
        <row r="21">
          <cell r="E21">
            <v>214147</v>
          </cell>
          <cell r="K21">
            <v>123251</v>
          </cell>
        </row>
        <row r="22">
          <cell r="E22">
            <v>94731</v>
          </cell>
          <cell r="K22">
            <v>72716</v>
          </cell>
        </row>
        <row r="23">
          <cell r="E23">
            <v>0</v>
          </cell>
          <cell r="K23">
            <v>0</v>
          </cell>
        </row>
        <row r="24">
          <cell r="C24">
            <v>44861</v>
          </cell>
          <cell r="I24">
            <v>151106</v>
          </cell>
        </row>
        <row r="27">
          <cell r="E27">
            <v>164265</v>
          </cell>
          <cell r="K27">
            <v>49730</v>
          </cell>
        </row>
        <row r="28">
          <cell r="E28">
            <v>21133</v>
          </cell>
          <cell r="K28">
            <v>9584</v>
          </cell>
        </row>
        <row r="29">
          <cell r="E29">
            <v>0</v>
          </cell>
          <cell r="K29">
            <v>0</v>
          </cell>
        </row>
        <row r="30">
          <cell r="C30">
            <v>9469</v>
          </cell>
          <cell r="I30">
            <v>49845</v>
          </cell>
        </row>
        <row r="36">
          <cell r="C36">
            <v>69149</v>
          </cell>
          <cell r="E36">
            <v>588379</v>
          </cell>
          <cell r="I36">
            <v>229366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8"/>
  <sheetViews>
    <sheetView tabSelected="1" zoomScalePageLayoutView="0" workbookViewId="0" topLeftCell="A1">
      <selection activeCell="A1" sqref="A1:D1"/>
    </sheetView>
  </sheetViews>
  <sheetFormatPr defaultColWidth="15.7109375" defaultRowHeight="15" customHeight="1"/>
  <cols>
    <col min="1" max="1" width="52.57421875" style="7" customWidth="1"/>
    <col min="2" max="3" width="15.7109375" style="39" customWidth="1"/>
    <col min="4" max="4" width="17.28125" style="39" customWidth="1"/>
    <col min="5" max="16384" width="15.7109375" style="7" customWidth="1"/>
  </cols>
  <sheetData>
    <row r="1" spans="1:4" s="1" customFormat="1" ht="30" customHeight="1">
      <c r="A1" s="281" t="s">
        <v>0</v>
      </c>
      <c r="B1" s="281"/>
      <c r="C1" s="281"/>
      <c r="D1" s="281"/>
    </row>
    <row r="2" spans="1:4" s="1" customFormat="1" ht="15" customHeight="1">
      <c r="A2" s="282"/>
      <c r="B2" s="282"/>
      <c r="C2" s="282"/>
      <c r="D2" s="282"/>
    </row>
    <row r="3" spans="1:4" s="2" customFormat="1" ht="15" customHeight="1">
      <c r="A3" s="283" t="s">
        <v>1</v>
      </c>
      <c r="B3" s="283"/>
      <c r="C3" s="283"/>
      <c r="D3" s="283"/>
    </row>
    <row r="4" spans="1:4" s="2" customFormat="1" ht="15" customHeight="1">
      <c r="A4" s="284" t="s">
        <v>2</v>
      </c>
      <c r="B4" s="284"/>
      <c r="C4" s="284"/>
      <c r="D4" s="284"/>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'[1]TB - Rounded'!J30</f>
        <v>1660588</v>
      </c>
      <c r="C8" s="12">
        <v>0</v>
      </c>
      <c r="D8" s="11">
        <f>SUM(B8:C8)</f>
        <v>1660588</v>
      </c>
    </row>
    <row r="9" spans="1:4" ht="15" customHeight="1">
      <c r="A9" s="10" t="s">
        <v>8</v>
      </c>
      <c r="B9" s="13">
        <f>'[1]TB - Rounded'!J37+1</f>
        <v>1475469</v>
      </c>
      <c r="C9" s="12">
        <v>0</v>
      </c>
      <c r="D9" s="13">
        <f>SUM(B9:C9)</f>
        <v>1475469</v>
      </c>
    </row>
    <row r="10" spans="1:4" ht="15" customHeight="1">
      <c r="A10" s="10" t="s">
        <v>9</v>
      </c>
      <c r="B10" s="13">
        <f>'[1]TB - Rounded'!J33</f>
        <v>123902</v>
      </c>
      <c r="C10" s="12">
        <v>0</v>
      </c>
      <c r="D10" s="13">
        <f>SUM(B10:C10)</f>
        <v>123902</v>
      </c>
    </row>
    <row r="11" spans="1:4" ht="15" customHeight="1">
      <c r="A11" s="10" t="s">
        <v>10</v>
      </c>
      <c r="B11" s="13">
        <f>'[1]TB - Rounded'!J25</f>
        <v>2162044</v>
      </c>
      <c r="C11" s="12">
        <v>0</v>
      </c>
      <c r="D11" s="13">
        <f>SUM(B11:C11)</f>
        <v>2162044</v>
      </c>
    </row>
    <row r="12" spans="1:6" ht="15" customHeight="1">
      <c r="A12" s="10" t="s">
        <v>11</v>
      </c>
      <c r="B12" s="13">
        <v>593374</v>
      </c>
      <c r="C12" s="13">
        <f>B12</f>
        <v>593374</v>
      </c>
      <c r="D12" s="14">
        <v>0</v>
      </c>
      <c r="E12" s="15"/>
      <c r="F12" s="15"/>
    </row>
    <row r="13" spans="1:5" ht="15" customHeight="1">
      <c r="A13" s="10" t="s">
        <v>12</v>
      </c>
      <c r="B13" s="13">
        <v>533006</v>
      </c>
      <c r="C13" s="13">
        <f>B13</f>
        <v>533006</v>
      </c>
      <c r="D13" s="16">
        <f>B13-C13</f>
        <v>0</v>
      </c>
      <c r="E13" s="15"/>
    </row>
    <row r="14" spans="1:4" ht="15" customHeight="1">
      <c r="A14" s="10" t="s">
        <v>13</v>
      </c>
      <c r="B14" s="13">
        <v>127152</v>
      </c>
      <c r="C14" s="13">
        <f>B14</f>
        <v>127152</v>
      </c>
      <c r="D14" s="14">
        <v>0</v>
      </c>
    </row>
    <row r="15" spans="1:4" ht="15" customHeight="1">
      <c r="A15" s="10" t="s">
        <v>14</v>
      </c>
      <c r="B15" s="17">
        <f>'Equity YTD-4'!B34</f>
        <v>40368</v>
      </c>
      <c r="C15" s="12">
        <v>0</v>
      </c>
      <c r="D15" s="13">
        <f>SUM(B15:C15)</f>
        <v>40368</v>
      </c>
    </row>
    <row r="16" spans="1:4" ht="15" customHeight="1">
      <c r="A16" s="10" t="s">
        <v>15</v>
      </c>
      <c r="B16" s="13">
        <f>77510-55818</f>
        <v>21692</v>
      </c>
      <c r="C16" s="13">
        <f>B16</f>
        <v>21692</v>
      </c>
      <c r="D16" s="14">
        <f>B16-C16</f>
        <v>0</v>
      </c>
    </row>
    <row r="17" spans="1:4" ht="15" customHeight="1">
      <c r="A17" s="10" t="s">
        <v>16</v>
      </c>
      <c r="B17" s="13">
        <f>717000+'[1]TB - Rounded'!J57+1</f>
        <v>727023</v>
      </c>
      <c r="C17" s="13">
        <f>717000</f>
        <v>717000</v>
      </c>
      <c r="D17" s="13">
        <f>B17-C17</f>
        <v>10023</v>
      </c>
    </row>
    <row r="18" spans="1:4" ht="15" customHeight="1">
      <c r="A18" s="10" t="s">
        <v>17</v>
      </c>
      <c r="B18" s="13">
        <f>17949-12442</f>
        <v>5507</v>
      </c>
      <c r="C18" s="13">
        <f>B18</f>
        <v>5507</v>
      </c>
      <c r="D18" s="12">
        <f>B18-C18</f>
        <v>0</v>
      </c>
    </row>
    <row r="19" spans="1:5" ht="15" customHeight="1">
      <c r="A19" s="10" t="s">
        <v>18</v>
      </c>
      <c r="B19" s="13">
        <f>'[1]TB - Rounded'!J49+10</f>
        <v>108275</v>
      </c>
      <c r="C19" s="13">
        <v>10</v>
      </c>
      <c r="D19" s="13">
        <f>B19-C19</f>
        <v>108265</v>
      </c>
      <c r="E19" s="18"/>
    </row>
    <row r="20" spans="1:5" ht="15" customHeight="1">
      <c r="A20" s="19" t="s">
        <v>19</v>
      </c>
      <c r="B20" s="20">
        <f>SUM(B8:B19)</f>
        <v>7578400</v>
      </c>
      <c r="C20" s="20">
        <f>SUM(C8:C19)</f>
        <v>1997741</v>
      </c>
      <c r="D20" s="20">
        <f>SUM(D8:D19)</f>
        <v>5580659</v>
      </c>
      <c r="E20" s="18"/>
    </row>
    <row r="21" spans="1:5" ht="15" customHeight="1">
      <c r="A21" s="19"/>
      <c r="B21" s="21"/>
      <c r="C21" s="21"/>
      <c r="D21" s="22"/>
      <c r="E21" s="18"/>
    </row>
    <row r="22" spans="1:4" ht="15" customHeight="1">
      <c r="A22" s="23" t="s">
        <v>20</v>
      </c>
      <c r="B22" s="24"/>
      <c r="C22" s="24"/>
      <c r="D22" s="24"/>
    </row>
    <row r="23" spans="1:4" ht="15" customHeight="1">
      <c r="A23" s="10" t="s">
        <v>21</v>
      </c>
      <c r="B23" s="24"/>
      <c r="C23" s="25">
        <f>-'[1]TB - Rounded'!J176</f>
        <v>102000</v>
      </c>
      <c r="D23" s="24"/>
    </row>
    <row r="24" spans="1:4" ht="15" customHeight="1">
      <c r="A24" s="10" t="s">
        <v>22</v>
      </c>
      <c r="B24" s="24"/>
      <c r="C24" s="25">
        <f>-'[1]TB - Rounded'!J173</f>
        <v>61023</v>
      </c>
      <c r="D24" s="24"/>
    </row>
    <row r="25" spans="1:4" ht="15" customHeight="1">
      <c r="A25" s="10" t="s">
        <v>23</v>
      </c>
      <c r="B25" s="24"/>
      <c r="C25" s="25">
        <f>-'[1]TB - Rounded'!J179</f>
        <v>204694</v>
      </c>
      <c r="D25" s="24"/>
    </row>
    <row r="26" spans="1:4" ht="15" customHeight="1">
      <c r="A26" s="10" t="s">
        <v>24</v>
      </c>
      <c r="B26" s="24"/>
      <c r="C26" s="25">
        <f>-'[1]TB - Rounded'!J185</f>
        <v>56441</v>
      </c>
      <c r="D26" s="22"/>
    </row>
    <row r="27" spans="1:4" ht="15" customHeight="1">
      <c r="A27" s="10" t="s">
        <v>25</v>
      </c>
      <c r="B27" s="24"/>
      <c r="C27" s="26">
        <f>-'[1]TB - Rounded'!J142</f>
        <v>8434</v>
      </c>
      <c r="D27" s="22"/>
    </row>
    <row r="28" spans="1:4" ht="15" customHeight="1">
      <c r="A28" s="10"/>
      <c r="B28" s="27"/>
      <c r="C28" s="24"/>
      <c r="D28" s="22"/>
    </row>
    <row r="29" spans="1:4" ht="15" customHeight="1">
      <c r="A29" s="19" t="s">
        <v>26</v>
      </c>
      <c r="B29" s="24"/>
      <c r="C29" s="24"/>
      <c r="D29" s="28">
        <f>SUM(C23:C27)</f>
        <v>432592</v>
      </c>
    </row>
    <row r="30" spans="1:4" ht="15" customHeight="1">
      <c r="A30" s="29"/>
      <c r="B30" s="24"/>
      <c r="C30" s="24"/>
      <c r="D30" s="24"/>
    </row>
    <row r="31" spans="1:4" ht="15" customHeight="1">
      <c r="A31" s="23" t="s">
        <v>27</v>
      </c>
      <c r="B31" s="24"/>
      <c r="C31" s="24"/>
      <c r="D31" s="24"/>
    </row>
    <row r="32" spans="1:4" ht="15" customHeight="1">
      <c r="A32" s="10" t="s">
        <v>28</v>
      </c>
      <c r="B32" s="24"/>
      <c r="C32" s="25">
        <f>'Equity YTD-4'!F42</f>
        <v>2523062</v>
      </c>
      <c r="D32" s="24"/>
    </row>
    <row r="33" spans="1:4" ht="15" customHeight="1">
      <c r="A33" s="10" t="s">
        <v>29</v>
      </c>
      <c r="B33" s="24"/>
      <c r="C33" s="25">
        <f>'Losses Incurred YTD-10'!F18</f>
        <v>183750</v>
      </c>
      <c r="D33" s="22"/>
    </row>
    <row r="34" spans="1:4" ht="15" customHeight="1">
      <c r="A34" s="10" t="s">
        <v>30</v>
      </c>
      <c r="B34" s="24"/>
      <c r="C34" s="25">
        <f>'Losses Incurred YTD-10'!F24</f>
        <v>406278</v>
      </c>
      <c r="D34" s="22"/>
    </row>
    <row r="35" spans="1:4" ht="15" customHeight="1">
      <c r="A35" s="10" t="s">
        <v>31</v>
      </c>
      <c r="B35" s="24"/>
      <c r="C35" s="25">
        <f>'[2]Unpaid Loss Expense Reserves-14'!F12</f>
        <v>105850</v>
      </c>
      <c r="D35" s="22"/>
    </row>
    <row r="36" spans="1:4" ht="15" customHeight="1">
      <c r="A36" s="10" t="s">
        <v>32</v>
      </c>
      <c r="B36" s="21"/>
      <c r="C36" s="25">
        <f>'[2]Unpaid Loss Expense Reserves-14'!F19</f>
        <v>72480</v>
      </c>
      <c r="D36" s="22"/>
    </row>
    <row r="37" spans="1:4" ht="15" customHeight="1">
      <c r="A37" s="10" t="s">
        <v>33</v>
      </c>
      <c r="B37" s="24"/>
      <c r="C37" s="25">
        <f>'Equity YTD-4'!F45</f>
        <v>103126</v>
      </c>
      <c r="D37" s="24"/>
    </row>
    <row r="38" spans="1:4" ht="15" customHeight="1">
      <c r="A38" s="10" t="s">
        <v>34</v>
      </c>
      <c r="B38" s="24"/>
      <c r="C38" s="26">
        <f>'Equity YTD-4'!F46</f>
        <v>84796</v>
      </c>
      <c r="D38" s="24"/>
    </row>
    <row r="39" spans="1:4" ht="15" customHeight="1">
      <c r="A39" s="10"/>
      <c r="B39" s="22"/>
      <c r="C39" s="24"/>
      <c r="D39" s="24"/>
    </row>
    <row r="40" spans="1:4" ht="15" customHeight="1">
      <c r="A40" s="30" t="s">
        <v>35</v>
      </c>
      <c r="B40" s="24"/>
      <c r="C40" s="21"/>
      <c r="D40" s="28">
        <f>SUM(C32:C38)</f>
        <v>3479342</v>
      </c>
    </row>
    <row r="41" spans="1:4" ht="15" customHeight="1">
      <c r="A41" s="30"/>
      <c r="B41" s="24"/>
      <c r="C41" s="21"/>
      <c r="D41" s="31"/>
    </row>
    <row r="42" spans="1:4" ht="15" customHeight="1">
      <c r="A42" s="19" t="s">
        <v>36</v>
      </c>
      <c r="B42" s="24"/>
      <c r="C42" s="21"/>
      <c r="D42" s="32">
        <f>D29+D40</f>
        <v>3911934</v>
      </c>
    </row>
    <row r="43" spans="1:4" ht="15" customHeight="1">
      <c r="A43" s="29"/>
      <c r="B43" s="24"/>
      <c r="C43" s="21"/>
      <c r="D43" s="24"/>
    </row>
    <row r="44" spans="1:4" ht="15" customHeight="1">
      <c r="A44" s="23" t="s">
        <v>37</v>
      </c>
      <c r="B44" s="24"/>
      <c r="C44" s="21"/>
      <c r="D44" s="24"/>
    </row>
    <row r="45" spans="1:6" ht="15" customHeight="1">
      <c r="A45" s="10" t="s">
        <v>38</v>
      </c>
      <c r="B45" s="24"/>
      <c r="C45" s="21"/>
      <c r="D45" s="33">
        <f>D20-D42</f>
        <v>1668725</v>
      </c>
      <c r="E45" s="34"/>
      <c r="F45" s="35"/>
    </row>
    <row r="46" spans="1:4" ht="15" customHeight="1">
      <c r="A46" s="29"/>
      <c r="B46" s="21"/>
      <c r="C46" s="21"/>
      <c r="D46" s="24"/>
    </row>
    <row r="47" spans="1:4" ht="15" customHeight="1" thickBot="1">
      <c r="A47" s="30" t="s">
        <v>39</v>
      </c>
      <c r="B47" s="24"/>
      <c r="C47" s="24"/>
      <c r="D47" s="36">
        <f>D42+D45</f>
        <v>5580659</v>
      </c>
    </row>
    <row r="48" spans="1:4" ht="15" customHeight="1" thickTop="1">
      <c r="A48" s="37"/>
      <c r="B48" s="38"/>
      <c r="C48" s="38"/>
      <c r="D48" s="38"/>
    </row>
    <row r="49" ht="15" customHeight="1">
      <c r="D49" s="38"/>
    </row>
    <row r="50" ht="15" customHeight="1">
      <c r="D50" s="38"/>
    </row>
    <row r="51" ht="15" customHeight="1">
      <c r="D51" s="38"/>
    </row>
    <row r="52" ht="15" customHeight="1">
      <c r="D52" s="38"/>
    </row>
    <row r="53" ht="15" customHeight="1">
      <c r="D53" s="38"/>
    </row>
    <row r="57" spans="2:4" s="41" customFormat="1" ht="15" customHeight="1">
      <c r="B57" s="40"/>
      <c r="D57" s="42"/>
    </row>
    <row r="58" spans="2:4" s="44" customFormat="1" ht="15" customHeight="1">
      <c r="B58" s="43"/>
      <c r="C58" s="43"/>
      <c r="D58" s="43"/>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0" customWidth="1"/>
    <col min="2" max="4" width="16.7109375" style="253" customWidth="1"/>
    <col min="5" max="6" width="16.7109375" style="247" customWidth="1"/>
    <col min="7" max="16384" width="15.7109375" style="35" customWidth="1"/>
  </cols>
  <sheetData>
    <row r="1" spans="1:6" s="223" customFormat="1" ht="24.75" customHeight="1">
      <c r="A1" s="299" t="s">
        <v>0</v>
      </c>
      <c r="B1" s="299"/>
      <c r="C1" s="299"/>
      <c r="D1" s="299"/>
      <c r="E1" s="299"/>
      <c r="F1" s="299"/>
    </row>
    <row r="2" spans="1:6" s="226" customFormat="1" ht="15" customHeight="1">
      <c r="A2" s="224"/>
      <c r="B2" s="225"/>
      <c r="C2" s="225"/>
      <c r="D2" s="225"/>
      <c r="E2" s="225"/>
      <c r="F2" s="225"/>
    </row>
    <row r="3" spans="1:6" s="227" customFormat="1" ht="15" customHeight="1">
      <c r="A3" s="300" t="s">
        <v>183</v>
      </c>
      <c r="B3" s="300"/>
      <c r="C3" s="300"/>
      <c r="D3" s="300"/>
      <c r="E3" s="300"/>
      <c r="F3" s="300"/>
    </row>
    <row r="4" spans="1:6" s="227" customFormat="1" ht="15" customHeight="1">
      <c r="A4" s="300" t="s">
        <v>196</v>
      </c>
      <c r="B4" s="300"/>
      <c r="C4" s="300"/>
      <c r="D4" s="300"/>
      <c r="E4" s="300"/>
      <c r="F4" s="300"/>
    </row>
    <row r="5" spans="1:6" s="229" customFormat="1" ht="15" customHeight="1">
      <c r="A5" s="224"/>
      <c r="B5" s="228"/>
      <c r="C5" s="228"/>
      <c r="D5" s="228"/>
      <c r="E5" s="225"/>
      <c r="F5" s="225"/>
    </row>
    <row r="6" spans="2:6" ht="30" customHeight="1">
      <c r="B6" s="182" t="s">
        <v>71</v>
      </c>
      <c r="C6" s="182" t="s">
        <v>72</v>
      </c>
      <c r="D6" s="182" t="s">
        <v>73</v>
      </c>
      <c r="E6" s="182" t="s">
        <v>74</v>
      </c>
      <c r="F6" s="183" t="s">
        <v>75</v>
      </c>
    </row>
    <row r="7" spans="1:6" ht="15" customHeight="1">
      <c r="A7" s="231" t="s">
        <v>185</v>
      </c>
      <c r="B7" s="232"/>
      <c r="C7" s="232"/>
      <c r="D7" s="232"/>
      <c r="E7" s="232"/>
      <c r="F7" s="232"/>
    </row>
    <row r="8" spans="1:6" ht="15" customHeight="1">
      <c r="A8" s="231" t="s">
        <v>186</v>
      </c>
      <c r="B8" s="233"/>
      <c r="C8" s="233"/>
      <c r="D8" s="233"/>
      <c r="E8" s="233"/>
      <c r="F8" s="233"/>
    </row>
    <row r="9" spans="1:6" ht="15" customHeight="1">
      <c r="A9" s="234" t="s">
        <v>187</v>
      </c>
      <c r="B9" s="188">
        <f>'[2]Loss Expenses Paid YTD-16'!E27</f>
        <v>164265</v>
      </c>
      <c r="C9" s="188">
        <f>'[2]Loss Expenses Paid YTD-16'!E21+'[1]TB - Rounded'!I294</f>
        <v>189184</v>
      </c>
      <c r="D9" s="188">
        <f>'[2]Loss Expenses Paid YTD-16'!E15+'[1]TB - Rounded'!I292</f>
        <v>60875</v>
      </c>
      <c r="E9" s="188">
        <f>'[1]TB - Rounded'!I290</f>
        <v>-467</v>
      </c>
      <c r="F9" s="188">
        <f>SUM(B9:E9)</f>
        <v>413857</v>
      </c>
    </row>
    <row r="10" spans="1:6" ht="15" customHeight="1">
      <c r="A10" s="234" t="s">
        <v>161</v>
      </c>
      <c r="B10" s="189">
        <f>'[2]Loss Expenses Paid YTD-16'!E28</f>
        <v>21133</v>
      </c>
      <c r="C10" s="189">
        <f>'[2]Loss Expenses Paid YTD-16'!E22+'[1]TB - Rounded'!I295</f>
        <v>93185</v>
      </c>
      <c r="D10" s="235">
        <f>'[2]Loss Expenses Paid YTD-16'!E16</f>
        <v>4548</v>
      </c>
      <c r="E10" s="235">
        <f>'[2]Loss Expenses Paid YTD-16'!E10</f>
        <v>5360</v>
      </c>
      <c r="F10" s="189">
        <f>SUM(B10:E10)</f>
        <v>124226</v>
      </c>
    </row>
    <row r="11" spans="1:6" ht="15" customHeight="1">
      <c r="A11" s="234" t="s">
        <v>162</v>
      </c>
      <c r="B11" s="153">
        <f>'[2]Loss Expenses Paid YTD-16'!E29</f>
        <v>0</v>
      </c>
      <c r="C11" s="153">
        <f>'[2]Loss Expenses Paid YTD-16'!E23</f>
        <v>0</v>
      </c>
      <c r="D11" s="153">
        <f>'[2]Loss Expenses Paid YTD-16'!E17</f>
        <v>0</v>
      </c>
      <c r="E11" s="153">
        <f>'[2]Loss Expenses Paid YTD-16'!E11</f>
        <v>0</v>
      </c>
      <c r="F11" s="153">
        <f>SUM(B11:E11)</f>
        <v>0</v>
      </c>
    </row>
    <row r="12" spans="1:6" ht="15" customHeight="1" thickBot="1">
      <c r="A12" s="236" t="s">
        <v>163</v>
      </c>
      <c r="B12" s="191">
        <f>SUM(B9:B11)</f>
        <v>185398</v>
      </c>
      <c r="C12" s="191">
        <f>SUM(C9:C11)</f>
        <v>282369</v>
      </c>
      <c r="D12" s="101">
        <f>SUM(D9:D11)</f>
        <v>65423</v>
      </c>
      <c r="E12" s="101">
        <f>SUM(E9:E11)</f>
        <v>4893</v>
      </c>
      <c r="F12" s="193">
        <f>SUM(F9:F11)</f>
        <v>538083</v>
      </c>
    </row>
    <row r="13" spans="1:6" ht="15" customHeight="1" thickTop="1">
      <c r="A13" s="231"/>
      <c r="B13" s="237"/>
      <c r="C13" s="237"/>
      <c r="D13" s="237"/>
      <c r="E13" s="238"/>
      <c r="F13" s="239"/>
    </row>
    <row r="14" spans="1:6" ht="15" customHeight="1">
      <c r="A14" s="231" t="s">
        <v>188</v>
      </c>
      <c r="B14" s="237"/>
      <c r="C14" s="237"/>
      <c r="D14" s="237"/>
      <c r="E14" s="238"/>
      <c r="F14" s="239"/>
    </row>
    <row r="15" spans="1:6" ht="15" customHeight="1">
      <c r="A15" s="234" t="s">
        <v>189</v>
      </c>
      <c r="B15" s="235">
        <f>'[2]Unpaid Loss Reserves-13'!B9</f>
        <v>85750</v>
      </c>
      <c r="C15" s="189">
        <f>'[2]Unpaid Loss Reserves-13'!C9</f>
        <v>60000</v>
      </c>
      <c r="D15" s="153">
        <f>'[2]Unpaid Loss Reserves-13'!D9</f>
        <v>0</v>
      </c>
      <c r="E15" s="153">
        <f>'[2]Unpaid Loss Reserves-13'!E9</f>
        <v>0</v>
      </c>
      <c r="F15" s="254">
        <f>SUM(B15:E15)</f>
        <v>145750</v>
      </c>
    </row>
    <row r="16" spans="1:6" ht="15" customHeight="1">
      <c r="A16" s="234" t="s">
        <v>190</v>
      </c>
      <c r="B16" s="189">
        <f>'[2]Unpaid Loss Reserves-13'!B10</f>
        <v>3000</v>
      </c>
      <c r="C16" s="189">
        <f>'[2]Unpaid Loss Reserves-13'!C10</f>
        <v>30000</v>
      </c>
      <c r="D16" s="153">
        <f>'[2]Unpaid Loss Reserves-13'!D10</f>
        <v>0</v>
      </c>
      <c r="E16" s="235">
        <f>'[2]Unpaid Loss Reserves-13'!E10</f>
        <v>5000</v>
      </c>
      <c r="F16" s="254">
        <f>SUM(B16:E16)</f>
        <v>38000</v>
      </c>
    </row>
    <row r="17" spans="1:6" ht="15" customHeight="1">
      <c r="A17" s="234" t="s">
        <v>191</v>
      </c>
      <c r="B17" s="153">
        <f>'[2]Unpaid Loss Reserves-13'!B11</f>
        <v>0</v>
      </c>
      <c r="C17" s="153">
        <f>'[2]Unpaid Loss Reserves-13'!C11</f>
        <v>0</v>
      </c>
      <c r="D17" s="153">
        <f>'[2]Unpaid Loss Reserves-13'!D11</f>
        <v>0</v>
      </c>
      <c r="E17" s="153">
        <f>'[2]Unpaid Loss Reserves-13'!E11</f>
        <v>0</v>
      </c>
      <c r="F17" s="153">
        <f>SUM(B17:E17)</f>
        <v>0</v>
      </c>
    </row>
    <row r="18" spans="1:6" ht="15" customHeight="1" thickBot="1">
      <c r="A18" s="236" t="s">
        <v>163</v>
      </c>
      <c r="B18" s="191">
        <f>SUM(B15:B17)</f>
        <v>88750</v>
      </c>
      <c r="C18" s="191">
        <f>SUM(C15:C17)</f>
        <v>90000</v>
      </c>
      <c r="D18" s="192">
        <f>SUM(D15:D17)</f>
        <v>0</v>
      </c>
      <c r="E18" s="191">
        <f>SUM(E15:E17)</f>
        <v>5000</v>
      </c>
      <c r="F18" s="193">
        <f>SUM(F15:F17)</f>
        <v>183750</v>
      </c>
    </row>
    <row r="19" spans="1:6" ht="15" customHeight="1" thickTop="1">
      <c r="A19" s="231"/>
      <c r="B19" s="97"/>
      <c r="C19" s="97"/>
      <c r="D19" s="97"/>
      <c r="E19" s="240"/>
      <c r="F19" s="241"/>
    </row>
    <row r="20" spans="1:6" ht="15" customHeight="1">
      <c r="A20" s="231" t="s">
        <v>192</v>
      </c>
      <c r="B20" s="238"/>
      <c r="C20" s="238"/>
      <c r="D20" s="238"/>
      <c r="E20" s="238"/>
      <c r="F20" s="242"/>
    </row>
    <row r="21" spans="1:6" ht="15" customHeight="1">
      <c r="A21" s="234" t="s">
        <v>189</v>
      </c>
      <c r="B21" s="235">
        <f>'[2]Unpaid Loss Reserves-13'!B16</f>
        <v>134878</v>
      </c>
      <c r="C21" s="189">
        <f>'[2]Unpaid Loss Reserves-13'!C16</f>
        <v>177787</v>
      </c>
      <c r="D21" s="153">
        <f>'[2]Unpaid Loss Reserves-13'!D16</f>
        <v>0</v>
      </c>
      <c r="E21" s="153">
        <f>'[2]Unpaid Loss Reserves-13'!E16</f>
        <v>0</v>
      </c>
      <c r="F21" s="254">
        <f>SUM(B21:E21)</f>
        <v>312665</v>
      </c>
    </row>
    <row r="22" spans="1:6" ht="15" customHeight="1">
      <c r="A22" s="234" t="s">
        <v>190</v>
      </c>
      <c r="B22" s="189">
        <f>'[2]Unpaid Loss Reserves-13'!B17</f>
        <v>4719</v>
      </c>
      <c r="C22" s="189">
        <f>'[2]Unpaid Loss Reserves-13'!C17</f>
        <v>88894</v>
      </c>
      <c r="D22" s="153">
        <f>'[2]Unpaid Loss Reserves-13'!D17</f>
        <v>0</v>
      </c>
      <c r="E22" s="153">
        <f>'[2]Unpaid Loss Reserves-13'!E17</f>
        <v>0</v>
      </c>
      <c r="F22" s="254">
        <f>SUM(B22:E22)</f>
        <v>93613</v>
      </c>
    </row>
    <row r="23" spans="1:6" ht="15" customHeight="1">
      <c r="A23" s="234" t="s">
        <v>191</v>
      </c>
      <c r="B23" s="153">
        <f>'[2]Unpaid Loss Reserves-13'!B18</f>
        <v>0</v>
      </c>
      <c r="C23" s="153">
        <f>'[2]Unpaid Loss Reserves-13'!C18</f>
        <v>0</v>
      </c>
      <c r="D23" s="153">
        <f>'[2]Unpaid Loss Reserves-13'!D18</f>
        <v>0</v>
      </c>
      <c r="E23" s="153">
        <f>'[2]Unpaid Loss Reserves-13'!E18</f>
        <v>0</v>
      </c>
      <c r="F23" s="153">
        <f>SUM(B23:E23)</f>
        <v>0</v>
      </c>
    </row>
    <row r="24" spans="1:6" ht="15" customHeight="1" thickBot="1">
      <c r="A24" s="236" t="s">
        <v>163</v>
      </c>
      <c r="B24" s="191">
        <f>SUM(B21:B23)</f>
        <v>139597</v>
      </c>
      <c r="C24" s="191">
        <f>SUM(C21:C23)</f>
        <v>266681</v>
      </c>
      <c r="D24" s="192">
        <f>SUM(D21:D23)</f>
        <v>0</v>
      </c>
      <c r="E24" s="192">
        <f>SUM(E21:E23)</f>
        <v>0</v>
      </c>
      <c r="F24" s="193">
        <f>SUM(F21:F23)</f>
        <v>406278</v>
      </c>
    </row>
    <row r="25" spans="1:6" ht="15" customHeight="1" thickTop="1">
      <c r="A25" s="231"/>
      <c r="B25" s="237"/>
      <c r="C25" s="237"/>
      <c r="D25" s="237"/>
      <c r="E25" s="238"/>
      <c r="F25" s="239"/>
    </row>
    <row r="26" spans="1:6" ht="15" customHeight="1">
      <c r="A26" s="231" t="s">
        <v>197</v>
      </c>
      <c r="B26" s="243"/>
      <c r="C26" s="243"/>
      <c r="D26" s="243"/>
      <c r="E26" s="238"/>
      <c r="F26" s="239"/>
    </row>
    <row r="27" spans="1:6" ht="15" customHeight="1">
      <c r="A27" s="231" t="s">
        <v>194</v>
      </c>
      <c r="B27" s="243"/>
      <c r="C27" s="243"/>
      <c r="D27" s="243"/>
      <c r="E27" s="238"/>
      <c r="F27" s="239"/>
    </row>
    <row r="28" spans="1:6" ht="15" customHeight="1">
      <c r="A28" s="234" t="s">
        <v>189</v>
      </c>
      <c r="B28" s="153">
        <v>0</v>
      </c>
      <c r="C28" s="189">
        <v>256229</v>
      </c>
      <c r="D28" s="189">
        <v>109971</v>
      </c>
      <c r="E28" s="153">
        <v>0</v>
      </c>
      <c r="F28" s="189">
        <f>SUM(B28:E28)</f>
        <v>366200</v>
      </c>
    </row>
    <row r="29" spans="1:6" ht="15" customHeight="1">
      <c r="A29" s="234" t="s">
        <v>190</v>
      </c>
      <c r="B29" s="153">
        <v>0</v>
      </c>
      <c r="C29" s="189">
        <v>128115</v>
      </c>
      <c r="D29" s="189">
        <v>22443</v>
      </c>
      <c r="E29" s="189">
        <v>10360</v>
      </c>
      <c r="F29" s="189">
        <f>SUM(B29:E29)</f>
        <v>160918</v>
      </c>
    </row>
    <row r="30" spans="1:6" ht="15" customHeight="1">
      <c r="A30" s="234" t="s">
        <v>191</v>
      </c>
      <c r="B30" s="153">
        <v>0</v>
      </c>
      <c r="C30" s="153">
        <v>0</v>
      </c>
      <c r="D30" s="153">
        <v>0</v>
      </c>
      <c r="E30" s="153">
        <v>0</v>
      </c>
      <c r="F30" s="153">
        <f>SUM(B30:E30)</f>
        <v>0</v>
      </c>
    </row>
    <row r="31" spans="1:6" ht="15" customHeight="1" thickBot="1">
      <c r="A31" s="236" t="s">
        <v>163</v>
      </c>
      <c r="B31" s="192">
        <f>SUM(B28:B30)</f>
        <v>0</v>
      </c>
      <c r="C31" s="191">
        <f>SUM(C28:C30)</f>
        <v>384344</v>
      </c>
      <c r="D31" s="191">
        <f>SUM(D28:D30)</f>
        <v>132414</v>
      </c>
      <c r="E31" s="191">
        <f>SUM(E28:E30)</f>
        <v>10360</v>
      </c>
      <c r="F31" s="193">
        <f>SUM(F28:F30)</f>
        <v>527118</v>
      </c>
    </row>
    <row r="32" spans="1:6" s="245" customFormat="1" ht="15" customHeight="1" thickTop="1">
      <c r="A32" s="231"/>
      <c r="B32" s="243"/>
      <c r="C32" s="243"/>
      <c r="D32" s="243"/>
      <c r="E32" s="243"/>
      <c r="F32" s="244"/>
    </row>
    <row r="33" spans="1:6" ht="15" customHeight="1">
      <c r="A33" s="231" t="s">
        <v>195</v>
      </c>
      <c r="B33" s="237"/>
      <c r="C33" s="237"/>
      <c r="D33" s="237"/>
      <c r="E33" s="238"/>
      <c r="F33" s="239"/>
    </row>
    <row r="34" spans="1:6" ht="15" customHeight="1">
      <c r="A34" s="234" t="s">
        <v>189</v>
      </c>
      <c r="B34" s="189">
        <f aca="true" t="shared" si="0" ref="B34:E36">B9+B15+B21-B28</f>
        <v>384893</v>
      </c>
      <c r="C34" s="189">
        <f t="shared" si="0"/>
        <v>170742</v>
      </c>
      <c r="D34" s="235">
        <f t="shared" si="0"/>
        <v>-49096</v>
      </c>
      <c r="E34" s="235">
        <f t="shared" si="0"/>
        <v>-467</v>
      </c>
      <c r="F34" s="189">
        <f>SUM(B34:E34)</f>
        <v>506072</v>
      </c>
    </row>
    <row r="35" spans="1:6" ht="15" customHeight="1">
      <c r="A35" s="234" t="s">
        <v>190</v>
      </c>
      <c r="B35" s="189">
        <f t="shared" si="0"/>
        <v>28852</v>
      </c>
      <c r="C35" s="189">
        <f t="shared" si="0"/>
        <v>83964</v>
      </c>
      <c r="D35" s="235">
        <f t="shared" si="0"/>
        <v>-17895</v>
      </c>
      <c r="E35" s="153">
        <f t="shared" si="0"/>
        <v>0</v>
      </c>
      <c r="F35" s="189">
        <f>SUM(B35:E35)</f>
        <v>94921</v>
      </c>
    </row>
    <row r="36" spans="1:6" ht="15" customHeight="1">
      <c r="A36" s="234" t="s">
        <v>191</v>
      </c>
      <c r="B36" s="153">
        <f t="shared" si="0"/>
        <v>0</v>
      </c>
      <c r="C36" s="153">
        <f t="shared" si="0"/>
        <v>0</v>
      </c>
      <c r="D36" s="153">
        <f t="shared" si="0"/>
        <v>0</v>
      </c>
      <c r="E36" s="153">
        <f t="shared" si="0"/>
        <v>0</v>
      </c>
      <c r="F36" s="153">
        <f>SUM(B36:E36)</f>
        <v>0</v>
      </c>
    </row>
    <row r="37" spans="1:6" ht="15" customHeight="1" thickBot="1">
      <c r="A37" s="236" t="s">
        <v>163</v>
      </c>
      <c r="B37" s="246">
        <f>SUM(B34:B36)</f>
        <v>413745</v>
      </c>
      <c r="C37" s="246">
        <f>SUM(C34:C36)</f>
        <v>254706</v>
      </c>
      <c r="D37" s="246">
        <f>SUM(D34:D36)</f>
        <v>-66991</v>
      </c>
      <c r="E37" s="246">
        <f>SUM(E34:E36)</f>
        <v>-467</v>
      </c>
      <c r="F37" s="246">
        <f>SUM(F34:F36)</f>
        <v>600993</v>
      </c>
    </row>
    <row r="38" spans="2:4" ht="15" customHeight="1" thickTop="1">
      <c r="B38" s="242"/>
      <c r="C38" s="242"/>
      <c r="D38" s="242"/>
    </row>
    <row r="39" spans="1:6" s="252" customFormat="1" ht="15" customHeight="1">
      <c r="A39" s="249"/>
      <c r="B39" s="250"/>
      <c r="C39" s="250"/>
      <c r="D39" s="250"/>
      <c r="E39" s="251"/>
      <c r="F39" s="251"/>
    </row>
    <row r="40" spans="2:4" ht="15" customHeight="1">
      <c r="B40" s="232"/>
      <c r="C40" s="232"/>
      <c r="D40" s="232"/>
    </row>
    <row r="41" spans="2:4" ht="15" customHeight="1">
      <c r="B41" s="232"/>
      <c r="C41" s="232"/>
      <c r="D41" s="232"/>
    </row>
    <row r="42" spans="2:4" ht="15" customHeight="1">
      <c r="B42" s="232"/>
      <c r="C42" s="232"/>
      <c r="D42" s="232"/>
    </row>
    <row r="43" spans="1:4" ht="15" customHeight="1">
      <c r="A43" s="224"/>
      <c r="B43" s="232"/>
      <c r="C43" s="232"/>
      <c r="D43" s="232"/>
    </row>
    <row r="44" spans="1:4" ht="15" customHeight="1">
      <c r="A44" s="224"/>
      <c r="B44" s="232"/>
      <c r="C44" s="232"/>
      <c r="D44" s="232"/>
    </row>
    <row r="45" spans="1:4" ht="15" customHeight="1">
      <c r="A45" s="224"/>
      <c r="B45" s="232"/>
      <c r="C45" s="232"/>
      <c r="D45" s="232"/>
    </row>
    <row r="46" spans="1:4" ht="15" customHeight="1">
      <c r="A46" s="224"/>
      <c r="B46" s="232"/>
      <c r="C46" s="232"/>
      <c r="D46" s="232"/>
    </row>
    <row r="47" spans="1:4" ht="15" customHeight="1">
      <c r="A47" s="224"/>
      <c r="B47" s="232"/>
      <c r="C47" s="232"/>
      <c r="D47" s="232"/>
    </row>
    <row r="48" spans="1:4" ht="15" customHeight="1">
      <c r="A48" s="224"/>
      <c r="B48" s="232"/>
      <c r="C48" s="232"/>
      <c r="D48" s="232"/>
    </row>
    <row r="49" spans="1:6" ht="15" customHeight="1">
      <c r="A49" s="224"/>
      <c r="B49" s="232"/>
      <c r="C49" s="232"/>
      <c r="D49" s="232"/>
      <c r="E49" s="35"/>
      <c r="F49" s="35"/>
    </row>
    <row r="50" spans="1:6" ht="15" customHeight="1">
      <c r="A50" s="224"/>
      <c r="B50" s="232"/>
      <c r="C50" s="232"/>
      <c r="D50" s="232"/>
      <c r="E50" s="35"/>
      <c r="F50" s="35"/>
    </row>
    <row r="51" spans="1:6" ht="15" customHeight="1">
      <c r="A51" s="224"/>
      <c r="B51" s="232"/>
      <c r="C51" s="232"/>
      <c r="D51" s="232"/>
      <c r="E51" s="35"/>
      <c r="F51" s="35"/>
    </row>
    <row r="52" spans="1:6" ht="15" customHeight="1">
      <c r="A52" s="224"/>
      <c r="B52" s="232"/>
      <c r="C52" s="232"/>
      <c r="D52" s="232"/>
      <c r="E52" s="35"/>
      <c r="F52" s="35"/>
    </row>
    <row r="53" spans="1:6" ht="15" customHeight="1">
      <c r="A53" s="224"/>
      <c r="B53" s="232"/>
      <c r="C53" s="232"/>
      <c r="D53" s="232"/>
      <c r="E53" s="35"/>
      <c r="F53" s="35"/>
    </row>
    <row r="54" spans="1:6" ht="15" customHeight="1">
      <c r="A54" s="224"/>
      <c r="B54" s="232"/>
      <c r="C54" s="232"/>
      <c r="D54" s="232"/>
      <c r="E54" s="35"/>
      <c r="F54" s="35"/>
    </row>
    <row r="55" spans="1:6" ht="15" customHeight="1">
      <c r="A55" s="224"/>
      <c r="E55" s="35"/>
      <c r="F55" s="35"/>
    </row>
    <row r="56" spans="1:6" ht="15" customHeight="1">
      <c r="A56" s="224"/>
      <c r="E56" s="35"/>
      <c r="F56" s="35"/>
    </row>
    <row r="57" spans="1:6" ht="15" customHeight="1">
      <c r="A57" s="224"/>
      <c r="E57" s="35"/>
      <c r="F57" s="35"/>
    </row>
    <row r="58" spans="1:6" ht="15" customHeight="1">
      <c r="A58" s="224"/>
      <c r="E58" s="35"/>
      <c r="F58" s="35"/>
    </row>
    <row r="59" spans="1:6" ht="15" customHeight="1">
      <c r="A59" s="224"/>
      <c r="E59" s="35"/>
      <c r="F59" s="35"/>
    </row>
    <row r="60" spans="1:6" ht="15" customHeight="1">
      <c r="A60" s="224"/>
      <c r="E60" s="35"/>
      <c r="F60" s="35"/>
    </row>
    <row r="61" spans="1:6" ht="15" customHeight="1">
      <c r="A61" s="224"/>
      <c r="E61" s="35"/>
      <c r="F61" s="35"/>
    </row>
    <row r="62" spans="1:6" ht="15" customHeight="1">
      <c r="A62" s="224"/>
      <c r="E62" s="35"/>
      <c r="F62" s="35"/>
    </row>
    <row r="63" spans="1:6" ht="15" customHeight="1">
      <c r="A63" s="224"/>
      <c r="E63" s="35"/>
      <c r="F63" s="35"/>
    </row>
    <row r="64" spans="1:6" ht="15" customHeight="1">
      <c r="A64" s="224"/>
      <c r="E64" s="35"/>
      <c r="F64" s="35"/>
    </row>
    <row r="65" spans="1:6" ht="15" customHeight="1">
      <c r="A65" s="224"/>
      <c r="B65" s="35"/>
      <c r="C65" s="35"/>
      <c r="D65" s="35"/>
      <c r="E65" s="35"/>
      <c r="F65" s="35"/>
    </row>
    <row r="66" spans="1:6" ht="15" customHeight="1">
      <c r="A66" s="224"/>
      <c r="B66" s="35"/>
      <c r="C66" s="35"/>
      <c r="D66" s="35"/>
      <c r="E66" s="35"/>
      <c r="F66" s="35"/>
    </row>
    <row r="67" spans="1:6" ht="15" customHeight="1">
      <c r="A67" s="224"/>
      <c r="B67" s="35"/>
      <c r="C67" s="35"/>
      <c r="D67" s="35"/>
      <c r="E67" s="35"/>
      <c r="F67" s="35"/>
    </row>
    <row r="68" spans="1:6" ht="15" customHeight="1">
      <c r="A68" s="224"/>
      <c r="B68" s="35"/>
      <c r="C68" s="35"/>
      <c r="D68" s="35"/>
      <c r="E68" s="35"/>
      <c r="F68" s="35"/>
    </row>
    <row r="69" spans="1:6" ht="15" customHeight="1">
      <c r="A69" s="224"/>
      <c r="B69" s="35"/>
      <c r="C69" s="35"/>
      <c r="D69" s="35"/>
      <c r="E69" s="35"/>
      <c r="F69" s="35"/>
    </row>
    <row r="70" spans="1:6" ht="15" customHeight="1">
      <c r="A70" s="224"/>
      <c r="B70" s="35"/>
      <c r="C70" s="35"/>
      <c r="D70" s="35"/>
      <c r="E70" s="35"/>
      <c r="F70" s="35"/>
    </row>
    <row r="71" spans="1:6" ht="15" customHeight="1">
      <c r="A71" s="224"/>
      <c r="B71" s="35"/>
      <c r="C71" s="35"/>
      <c r="D71" s="35"/>
      <c r="E71" s="35"/>
      <c r="F71" s="35"/>
    </row>
    <row r="72" spans="1:6" ht="15" customHeight="1">
      <c r="A72" s="224"/>
      <c r="B72" s="35"/>
      <c r="C72" s="35"/>
      <c r="D72" s="35"/>
      <c r="E72" s="35"/>
      <c r="F72" s="35"/>
    </row>
    <row r="73" spans="1:6" ht="15" customHeight="1">
      <c r="A73" s="224"/>
      <c r="B73" s="35"/>
      <c r="C73" s="35"/>
      <c r="D73" s="35"/>
      <c r="E73" s="35"/>
      <c r="F73" s="35"/>
    </row>
    <row r="74" spans="1:6" ht="15" customHeight="1">
      <c r="A74" s="224"/>
      <c r="B74" s="35"/>
      <c r="C74" s="35"/>
      <c r="D74" s="35"/>
      <c r="E74" s="35"/>
      <c r="F74" s="35"/>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W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08" customWidth="1"/>
    <col min="3" max="3" width="18.421875" style="208" customWidth="1"/>
    <col min="4" max="4" width="18.140625" style="208" customWidth="1"/>
    <col min="5" max="5" width="19.28125" style="73" customWidth="1"/>
    <col min="6" max="6" width="20.7109375" style="73" customWidth="1"/>
    <col min="7" max="7" width="15.7109375" style="73" customWidth="1"/>
    <col min="8" max="16384" width="15.7109375" style="7" customWidth="1"/>
  </cols>
  <sheetData>
    <row r="1" spans="1:7" s="173" customFormat="1" ht="30" customHeight="1">
      <c r="A1" s="255" t="s">
        <v>0</v>
      </c>
      <c r="B1" s="256"/>
      <c r="C1" s="256"/>
      <c r="D1" s="256"/>
      <c r="E1" s="257"/>
      <c r="F1" s="258"/>
      <c r="G1" s="259"/>
    </row>
    <row r="2" spans="1:6" ht="15" customHeight="1">
      <c r="A2" s="84"/>
      <c r="B2" s="260"/>
      <c r="C2" s="260"/>
      <c r="D2" s="260"/>
      <c r="E2" s="260"/>
      <c r="F2" s="127"/>
    </row>
    <row r="3" spans="1:7" s="82" customFormat="1" ht="15" customHeight="1">
      <c r="A3" s="261" t="s">
        <v>198</v>
      </c>
      <c r="B3" s="262"/>
      <c r="C3" s="262"/>
      <c r="D3" s="262"/>
      <c r="E3" s="263"/>
      <c r="F3" s="264"/>
      <c r="G3" s="125"/>
    </row>
    <row r="4" spans="1:7" s="82" customFormat="1" ht="15" customHeight="1">
      <c r="A4" s="261" t="s">
        <v>199</v>
      </c>
      <c r="B4" s="262"/>
      <c r="C4" s="262"/>
      <c r="D4" s="262"/>
      <c r="E4" s="263"/>
      <c r="F4" s="264"/>
      <c r="G4" s="125"/>
    </row>
    <row r="5" spans="1:7" s="82" customFormat="1" ht="15" customHeight="1">
      <c r="A5" s="48" t="s">
        <v>110</v>
      </c>
      <c r="B5" s="262"/>
      <c r="C5" s="262"/>
      <c r="D5" s="262"/>
      <c r="E5" s="263"/>
      <c r="F5" s="264"/>
      <c r="G5" s="125"/>
    </row>
    <row r="6" spans="1:6" ht="15" customHeight="1">
      <c r="A6" s="265"/>
      <c r="E6" s="127"/>
      <c r="F6" s="127"/>
    </row>
    <row r="7" spans="1:6" ht="30" customHeight="1">
      <c r="A7" s="95"/>
      <c r="B7" s="182" t="s">
        <v>71</v>
      </c>
      <c r="C7" s="182" t="s">
        <v>72</v>
      </c>
      <c r="D7" s="182" t="s">
        <v>73</v>
      </c>
      <c r="E7" s="182" t="s">
        <v>74</v>
      </c>
      <c r="F7" s="183" t="s">
        <v>75</v>
      </c>
    </row>
    <row r="8" spans="1:6" ht="30" customHeight="1">
      <c r="A8" s="266" t="s">
        <v>200</v>
      </c>
      <c r="B8" s="267"/>
      <c r="C8" s="267"/>
      <c r="D8" s="267"/>
      <c r="F8" s="268"/>
    </row>
    <row r="9" spans="1:22" ht="15" customHeight="1">
      <c r="A9" s="7" t="s">
        <v>201</v>
      </c>
      <c r="B9" s="188">
        <f>'[2]Loss Expenses Paid QTD-15'!K27</f>
        <v>49730</v>
      </c>
      <c r="C9" s="188">
        <f>'[2]Loss Expenses Paid QTD-15'!K21</f>
        <v>21625</v>
      </c>
      <c r="D9" s="188">
        <f>'[2]Loss Expenses Paid QTD-15'!K15</f>
        <v>22160</v>
      </c>
      <c r="E9" s="195">
        <f>'[2]Loss Expenses Paid QTD-15'!K9</f>
        <v>0</v>
      </c>
      <c r="F9" s="188">
        <f>SUM(B9:E9)</f>
        <v>93515</v>
      </c>
      <c r="G9" s="145"/>
      <c r="H9" s="269"/>
      <c r="I9" s="269"/>
      <c r="J9" s="269"/>
      <c r="K9" s="269"/>
      <c r="L9" s="269"/>
      <c r="M9" s="269"/>
      <c r="N9" s="269"/>
      <c r="O9" s="269"/>
      <c r="P9" s="269"/>
      <c r="Q9" s="269"/>
      <c r="R9" s="269"/>
      <c r="S9" s="269"/>
      <c r="T9" s="269"/>
      <c r="U9" s="269"/>
      <c r="V9" s="269"/>
    </row>
    <row r="10" spans="1:22" s="194" customFormat="1" ht="15" customHeight="1">
      <c r="A10" s="194" t="s">
        <v>202</v>
      </c>
      <c r="B10" s="270">
        <f>'[2]Loss Expenses Paid QTD-15'!K28</f>
        <v>9584</v>
      </c>
      <c r="C10" s="270">
        <f>'[2]Loss Expenses Paid QTD-15'!K22</f>
        <v>33524</v>
      </c>
      <c r="D10" s="195">
        <f>'[2]Loss Expenses Paid QTD-15'!K16</f>
        <v>0</v>
      </c>
      <c r="E10" s="270">
        <f>'[2]Loss Expenses Paid QTD-15'!K10</f>
        <v>9250</v>
      </c>
      <c r="F10" s="209">
        <f>SUM(B10:E10)</f>
        <v>52358</v>
      </c>
      <c r="G10" s="145"/>
      <c r="H10" s="271"/>
      <c r="I10" s="271"/>
      <c r="J10" s="271"/>
      <c r="K10" s="271"/>
      <c r="L10" s="271"/>
      <c r="M10" s="271"/>
      <c r="N10" s="271"/>
      <c r="O10" s="271"/>
      <c r="P10" s="271"/>
      <c r="Q10" s="271"/>
      <c r="R10" s="271"/>
      <c r="S10" s="271"/>
      <c r="T10" s="271"/>
      <c r="U10" s="271"/>
      <c r="V10" s="271"/>
    </row>
    <row r="11" spans="1:22" s="194" customFormat="1" ht="15" customHeight="1">
      <c r="A11" s="194" t="s">
        <v>203</v>
      </c>
      <c r="B11" s="195">
        <f>'[2]Loss Expenses Paid QTD-15'!K29</f>
        <v>0</v>
      </c>
      <c r="C11" s="195">
        <f>'[2]Loss Expenses Paid QTD-15'!K23</f>
        <v>0</v>
      </c>
      <c r="D11" s="195">
        <f>'[2]Loss Expenses Paid QTD-15'!K17</f>
        <v>0</v>
      </c>
      <c r="E11" s="195">
        <f>'[2]Loss Expenses Paid QTD-15'!K11</f>
        <v>0</v>
      </c>
      <c r="F11" s="195">
        <f>SUM(B11:E11)</f>
        <v>0</v>
      </c>
      <c r="G11" s="145"/>
      <c r="H11" s="271"/>
      <c r="I11" s="271"/>
      <c r="J11" s="271"/>
      <c r="K11" s="271"/>
      <c r="L11" s="271"/>
      <c r="M11" s="271"/>
      <c r="N11" s="271"/>
      <c r="O11" s="271"/>
      <c r="P11" s="271"/>
      <c r="Q11" s="271"/>
      <c r="R11" s="271"/>
      <c r="S11" s="271"/>
      <c r="T11" s="271"/>
      <c r="U11" s="271"/>
      <c r="V11" s="271"/>
    </row>
    <row r="12" spans="1:22" s="194" customFormat="1" ht="15" customHeight="1" thickBot="1">
      <c r="A12" s="272" t="s">
        <v>163</v>
      </c>
      <c r="B12" s="199">
        <f>SUM(B9:B11)</f>
        <v>59314</v>
      </c>
      <c r="C12" s="199">
        <f>SUM(C9:C11)</f>
        <v>55149</v>
      </c>
      <c r="D12" s="199">
        <f>SUM(D9:D11)</f>
        <v>22160</v>
      </c>
      <c r="E12" s="273">
        <f>SUM(E9:E11)</f>
        <v>9250</v>
      </c>
      <c r="F12" s="200">
        <f>SUM(F9:F11)</f>
        <v>145873</v>
      </c>
      <c r="G12" s="153"/>
      <c r="H12" s="271"/>
      <c r="I12" s="271"/>
      <c r="J12" s="271"/>
      <c r="K12" s="271"/>
      <c r="L12" s="271"/>
      <c r="M12" s="271"/>
      <c r="N12" s="271"/>
      <c r="O12" s="271"/>
      <c r="P12" s="271"/>
      <c r="Q12" s="271"/>
      <c r="R12" s="271"/>
      <c r="S12" s="271"/>
      <c r="T12" s="271"/>
      <c r="U12" s="271"/>
      <c r="V12" s="271"/>
    </row>
    <row r="13" spans="2:22" s="194" customFormat="1" ht="15" customHeight="1" thickTop="1">
      <c r="B13" s="197"/>
      <c r="C13" s="197"/>
      <c r="D13" s="197"/>
      <c r="E13" s="145"/>
      <c r="F13" s="73"/>
      <c r="H13" s="271"/>
      <c r="I13" s="271"/>
      <c r="J13" s="271"/>
      <c r="K13" s="271"/>
      <c r="L13" s="271"/>
      <c r="M13" s="271"/>
      <c r="N13" s="271"/>
      <c r="O13" s="271"/>
      <c r="P13" s="271"/>
      <c r="Q13" s="271"/>
      <c r="R13" s="271"/>
      <c r="S13" s="271"/>
      <c r="T13" s="271"/>
      <c r="U13" s="271"/>
      <c r="V13" s="271"/>
    </row>
    <row r="14" spans="1:22" s="194" customFormat="1" ht="30" customHeight="1">
      <c r="A14" s="274" t="s">
        <v>204</v>
      </c>
      <c r="B14" s="197"/>
      <c r="C14" s="197"/>
      <c r="D14" s="197"/>
      <c r="E14" s="145"/>
      <c r="F14" s="153"/>
      <c r="G14" s="145"/>
      <c r="H14" s="271"/>
      <c r="I14" s="271"/>
      <c r="J14" s="271"/>
      <c r="K14" s="271"/>
      <c r="L14" s="271"/>
      <c r="M14" s="271"/>
      <c r="N14" s="271"/>
      <c r="O14" s="271"/>
      <c r="P14" s="271"/>
      <c r="Q14" s="271"/>
      <c r="R14" s="271"/>
      <c r="S14" s="271"/>
      <c r="T14" s="271"/>
      <c r="U14" s="271"/>
      <c r="V14" s="271"/>
    </row>
    <row r="15" spans="1:22" s="194" customFormat="1" ht="15" customHeight="1">
      <c r="A15" s="7" t="s">
        <v>201</v>
      </c>
      <c r="B15" s="209">
        <f>'Loss Expenses YTD-12'!B15</f>
        <v>54961</v>
      </c>
      <c r="C15" s="209">
        <f>'Loss Expenses YTD-12'!C15</f>
        <v>80964</v>
      </c>
      <c r="D15" s="153">
        <f>'Loss Expenses YTD-12'!D15</f>
        <v>0</v>
      </c>
      <c r="E15" s="153">
        <f>'Loss Expenses YTD-12'!E15</f>
        <v>0</v>
      </c>
      <c r="F15" s="209">
        <f>SUM(B15:E15)</f>
        <v>135925</v>
      </c>
      <c r="G15" s="145"/>
      <c r="H15" s="271"/>
      <c r="I15" s="271"/>
      <c r="J15" s="271"/>
      <c r="K15" s="271"/>
      <c r="L15" s="271"/>
      <c r="M15" s="271"/>
      <c r="N15" s="271"/>
      <c r="O15" s="271"/>
      <c r="P15" s="271"/>
      <c r="Q15" s="271"/>
      <c r="R15" s="271"/>
      <c r="S15" s="271"/>
      <c r="T15" s="271"/>
      <c r="U15" s="271"/>
      <c r="V15" s="271"/>
    </row>
    <row r="16" spans="1:22" s="194" customFormat="1" ht="15" customHeight="1">
      <c r="A16" s="194" t="s">
        <v>202</v>
      </c>
      <c r="B16" s="209">
        <f>'Loss Expenses YTD-12'!B16</f>
        <v>1923</v>
      </c>
      <c r="C16" s="209">
        <f>'Loss Expenses YTD-12'!C16</f>
        <v>40482</v>
      </c>
      <c r="D16" s="153">
        <f>'Loss Expenses YTD-12'!D16</f>
        <v>0</v>
      </c>
      <c r="E16" s="153">
        <f>'Loss Expenses YTD-12'!E16</f>
        <v>0</v>
      </c>
      <c r="F16" s="209">
        <f>SUM(B16:E16)</f>
        <v>42405</v>
      </c>
      <c r="G16" s="145"/>
      <c r="H16" s="271"/>
      <c r="I16" s="271"/>
      <c r="J16" s="271"/>
      <c r="K16" s="271"/>
      <c r="L16" s="271"/>
      <c r="M16" s="271"/>
      <c r="N16" s="271"/>
      <c r="O16" s="271"/>
      <c r="P16" s="271"/>
      <c r="Q16" s="271"/>
      <c r="R16" s="271"/>
      <c r="S16" s="271"/>
      <c r="T16" s="271"/>
      <c r="U16" s="271"/>
      <c r="V16" s="271"/>
    </row>
    <row r="17" spans="1:22" s="194" customFormat="1" ht="15" customHeight="1">
      <c r="A17" s="194" t="s">
        <v>203</v>
      </c>
      <c r="B17" s="195">
        <f>'Loss Expenses YTD-12'!B17</f>
        <v>0</v>
      </c>
      <c r="C17" s="195">
        <f>'Loss Expenses YTD-12'!C17</f>
        <v>0</v>
      </c>
      <c r="D17" s="153">
        <f>'Loss Expenses YTD-12'!D17</f>
        <v>0</v>
      </c>
      <c r="E17" s="153">
        <f>'Loss Expenses YTD-12'!E17</f>
        <v>0</v>
      </c>
      <c r="F17" s="195">
        <f>SUM(B17:E17)</f>
        <v>0</v>
      </c>
      <c r="G17" s="145"/>
      <c r="H17" s="271"/>
      <c r="I17" s="271"/>
      <c r="J17" s="271"/>
      <c r="K17" s="271"/>
      <c r="L17" s="271"/>
      <c r="M17" s="271"/>
      <c r="N17" s="271"/>
      <c r="O17" s="271"/>
      <c r="P17" s="271"/>
      <c r="Q17" s="271"/>
      <c r="R17" s="271"/>
      <c r="S17" s="271"/>
      <c r="T17" s="271"/>
      <c r="U17" s="271"/>
      <c r="V17" s="271"/>
    </row>
    <row r="18" spans="1:22" s="194" customFormat="1" ht="15" customHeight="1" thickBot="1">
      <c r="A18" s="272" t="s">
        <v>163</v>
      </c>
      <c r="B18" s="199">
        <f>SUM(B15:B17)</f>
        <v>56884</v>
      </c>
      <c r="C18" s="199">
        <f>SUM(C15:C17)</f>
        <v>121446</v>
      </c>
      <c r="D18" s="275">
        <f>SUM(D15:D17)</f>
        <v>0</v>
      </c>
      <c r="E18" s="275">
        <f>SUM(E15:E17)</f>
        <v>0</v>
      </c>
      <c r="F18" s="200">
        <f>SUM(F15:F17)</f>
        <v>178330</v>
      </c>
      <c r="G18" s="153"/>
      <c r="H18" s="271"/>
      <c r="I18" s="271"/>
      <c r="J18" s="271"/>
      <c r="K18" s="271"/>
      <c r="L18" s="271"/>
      <c r="M18" s="271"/>
      <c r="N18" s="271"/>
      <c r="O18" s="271"/>
      <c r="P18" s="271"/>
      <c r="Q18" s="271"/>
      <c r="R18" s="271"/>
      <c r="S18" s="271"/>
      <c r="T18" s="271"/>
      <c r="U18" s="271"/>
      <c r="V18" s="271"/>
    </row>
    <row r="19" spans="2:22" s="194" customFormat="1" ht="15" customHeight="1" thickTop="1">
      <c r="B19" s="197"/>
      <c r="C19" s="197"/>
      <c r="D19" s="197"/>
      <c r="E19" s="145"/>
      <c r="F19" s="73"/>
      <c r="G19" s="276"/>
      <c r="H19" s="271"/>
      <c r="I19" s="271"/>
      <c r="J19" s="271"/>
      <c r="K19" s="271"/>
      <c r="L19" s="271"/>
      <c r="M19" s="271"/>
      <c r="N19" s="271"/>
      <c r="O19" s="271"/>
      <c r="P19" s="271"/>
      <c r="Q19" s="271"/>
      <c r="R19" s="271"/>
      <c r="S19" s="271"/>
      <c r="T19" s="271"/>
      <c r="U19" s="271"/>
      <c r="V19" s="271"/>
    </row>
    <row r="20" spans="1:22" s="194" customFormat="1" ht="30" customHeight="1">
      <c r="A20" s="274" t="s">
        <v>205</v>
      </c>
      <c r="B20" s="277"/>
      <c r="C20" s="277"/>
      <c r="D20" s="277"/>
      <c r="E20" s="278"/>
      <c r="F20" s="153"/>
      <c r="G20" s="145"/>
      <c r="H20" s="271"/>
      <c r="I20" s="271"/>
      <c r="J20" s="271"/>
      <c r="K20" s="271"/>
      <c r="L20" s="271"/>
      <c r="M20" s="271"/>
      <c r="N20" s="271"/>
      <c r="O20" s="271"/>
      <c r="P20" s="271"/>
      <c r="Q20" s="271"/>
      <c r="R20" s="271"/>
      <c r="S20" s="271"/>
      <c r="T20" s="271"/>
      <c r="U20" s="271"/>
      <c r="V20" s="271"/>
    </row>
    <row r="21" spans="1:22" s="194" customFormat="1" ht="15" customHeight="1">
      <c r="A21" s="7" t="s">
        <v>201</v>
      </c>
      <c r="B21" s="153">
        <v>0</v>
      </c>
      <c r="C21" s="209">
        <v>67311</v>
      </c>
      <c r="D21" s="209">
        <v>32028</v>
      </c>
      <c r="E21" s="153">
        <v>0</v>
      </c>
      <c r="F21" s="209">
        <f>SUM(B21:E21)</f>
        <v>99339</v>
      </c>
      <c r="G21" s="145"/>
      <c r="H21" s="271"/>
      <c r="I21" s="271"/>
      <c r="J21" s="271"/>
      <c r="K21" s="271"/>
      <c r="L21" s="271"/>
      <c r="M21" s="271"/>
      <c r="N21" s="271"/>
      <c r="O21" s="271"/>
      <c r="P21" s="271"/>
      <c r="Q21" s="271"/>
      <c r="R21" s="271"/>
      <c r="S21" s="271"/>
      <c r="T21" s="271"/>
      <c r="U21" s="271"/>
      <c r="V21" s="271"/>
    </row>
    <row r="22" spans="1:22" s="194" customFormat="1" ht="15" customHeight="1">
      <c r="A22" s="194" t="s">
        <v>206</v>
      </c>
      <c r="B22" s="209">
        <v>12543</v>
      </c>
      <c r="C22" s="209">
        <v>61328</v>
      </c>
      <c r="D22" s="153">
        <v>0</v>
      </c>
      <c r="E22" s="209">
        <v>17327</v>
      </c>
      <c r="F22" s="209">
        <f>SUM(B22:E22)</f>
        <v>91198</v>
      </c>
      <c r="G22" s="145"/>
      <c r="H22" s="271"/>
      <c r="I22" s="271"/>
      <c r="J22" s="271"/>
      <c r="K22" s="271"/>
      <c r="L22" s="271"/>
      <c r="M22" s="271"/>
      <c r="N22" s="271"/>
      <c r="O22" s="271"/>
      <c r="P22" s="271"/>
      <c r="Q22" s="271"/>
      <c r="R22" s="271"/>
      <c r="S22" s="271"/>
      <c r="T22" s="271"/>
      <c r="U22" s="271"/>
      <c r="V22" s="271"/>
    </row>
    <row r="23" spans="1:22" s="194" customFormat="1" ht="15" customHeight="1">
      <c r="A23" s="194" t="s">
        <v>203</v>
      </c>
      <c r="B23" s="195">
        <v>0</v>
      </c>
      <c r="C23" s="153">
        <v>0</v>
      </c>
      <c r="D23" s="153">
        <v>0</v>
      </c>
      <c r="E23" s="195">
        <v>0</v>
      </c>
      <c r="F23" s="195">
        <f>SUM(B23:E23)</f>
        <v>0</v>
      </c>
      <c r="G23" s="145"/>
      <c r="H23" s="271"/>
      <c r="I23" s="271"/>
      <c r="J23" s="271"/>
      <c r="K23" s="271"/>
      <c r="L23" s="271"/>
      <c r="M23" s="271"/>
      <c r="N23" s="271"/>
      <c r="O23" s="271"/>
      <c r="P23" s="271"/>
      <c r="Q23" s="271"/>
      <c r="R23" s="271"/>
      <c r="S23" s="271"/>
      <c r="T23" s="271"/>
      <c r="U23" s="271"/>
      <c r="V23" s="271"/>
    </row>
    <row r="24" spans="1:22" s="194" customFormat="1" ht="15" customHeight="1" thickBot="1">
      <c r="A24" s="272" t="s">
        <v>163</v>
      </c>
      <c r="B24" s="199">
        <f>SUM(B21:B23)</f>
        <v>12543</v>
      </c>
      <c r="C24" s="199">
        <f>SUM(C21:C23)</f>
        <v>128639</v>
      </c>
      <c r="D24" s="199">
        <f>SUM(D21:D23)</f>
        <v>32028</v>
      </c>
      <c r="E24" s="199">
        <f>SUM(E21:E23)</f>
        <v>17327</v>
      </c>
      <c r="F24" s="200">
        <f>SUM(F21:F23)</f>
        <v>190537</v>
      </c>
      <c r="G24" s="153"/>
      <c r="H24" s="271"/>
      <c r="I24" s="271"/>
      <c r="J24" s="271"/>
      <c r="K24" s="271"/>
      <c r="L24" s="271"/>
      <c r="M24" s="271"/>
      <c r="N24" s="271"/>
      <c r="O24" s="271"/>
      <c r="P24" s="271"/>
      <c r="Q24" s="271"/>
      <c r="R24" s="271"/>
      <c r="S24" s="271"/>
      <c r="T24" s="271"/>
      <c r="U24" s="271"/>
      <c r="V24" s="271"/>
    </row>
    <row r="25" spans="2:22" s="203" customFormat="1" ht="15" customHeight="1" thickTop="1">
      <c r="B25" s="277"/>
      <c r="C25" s="277"/>
      <c r="D25" s="277"/>
      <c r="E25" s="277"/>
      <c r="F25" s="277"/>
      <c r="G25" s="279"/>
      <c r="H25" s="280"/>
      <c r="I25" s="280"/>
      <c r="J25" s="280"/>
      <c r="K25" s="280"/>
      <c r="L25" s="280"/>
      <c r="M25" s="280"/>
      <c r="N25" s="280"/>
      <c r="O25" s="280"/>
      <c r="P25" s="280"/>
      <c r="Q25" s="280"/>
      <c r="R25" s="280"/>
      <c r="S25" s="280"/>
      <c r="T25" s="280"/>
      <c r="U25" s="280"/>
      <c r="V25" s="280"/>
    </row>
    <row r="26" spans="1:22" s="194" customFormat="1" ht="30" customHeight="1">
      <c r="A26" s="274" t="s">
        <v>207</v>
      </c>
      <c r="B26" s="197"/>
      <c r="C26" s="197"/>
      <c r="D26" s="197"/>
      <c r="E26" s="197"/>
      <c r="F26" s="197"/>
      <c r="G26" s="145"/>
      <c r="H26" s="271"/>
      <c r="I26" s="271"/>
      <c r="J26" s="271"/>
      <c r="K26" s="271"/>
      <c r="L26" s="271"/>
      <c r="M26" s="271"/>
      <c r="N26" s="271"/>
      <c r="O26" s="271"/>
      <c r="P26" s="271"/>
      <c r="Q26" s="271"/>
      <c r="R26" s="271"/>
      <c r="S26" s="271"/>
      <c r="T26" s="271"/>
      <c r="U26" s="271"/>
      <c r="V26" s="271"/>
    </row>
    <row r="27" spans="1:22" s="194" customFormat="1" ht="15" customHeight="1">
      <c r="A27" s="194" t="s">
        <v>201</v>
      </c>
      <c r="B27" s="209">
        <f aca="true" t="shared" si="0" ref="B27:E29">B9+B15-B21</f>
        <v>104691</v>
      </c>
      <c r="C27" s="186">
        <f t="shared" si="0"/>
        <v>35278</v>
      </c>
      <c r="D27" s="186">
        <f t="shared" si="0"/>
        <v>-9868</v>
      </c>
      <c r="E27" s="195">
        <f t="shared" si="0"/>
        <v>0</v>
      </c>
      <c r="F27" s="186">
        <f>SUM(B27:E27)</f>
        <v>130101</v>
      </c>
      <c r="G27" s="145"/>
      <c r="H27" s="271"/>
      <c r="I27" s="271"/>
      <c r="J27" s="271"/>
      <c r="K27" s="271"/>
      <c r="L27" s="271"/>
      <c r="M27" s="271"/>
      <c r="N27" s="271"/>
      <c r="O27" s="271"/>
      <c r="P27" s="271"/>
      <c r="Q27" s="271"/>
      <c r="R27" s="271"/>
      <c r="S27" s="271"/>
      <c r="T27" s="271"/>
      <c r="U27" s="271"/>
      <c r="V27" s="271"/>
    </row>
    <row r="28" spans="1:22" s="194" customFormat="1" ht="15" customHeight="1">
      <c r="A28" s="194" t="s">
        <v>202</v>
      </c>
      <c r="B28" s="186">
        <f t="shared" si="0"/>
        <v>-1036</v>
      </c>
      <c r="C28" s="186">
        <f t="shared" si="0"/>
        <v>12678</v>
      </c>
      <c r="D28" s="195">
        <f t="shared" si="0"/>
        <v>0</v>
      </c>
      <c r="E28" s="186">
        <f t="shared" si="0"/>
        <v>-8077</v>
      </c>
      <c r="F28" s="186">
        <f>SUM(B28:E28)</f>
        <v>3565</v>
      </c>
      <c r="G28" s="145"/>
      <c r="H28" s="271"/>
      <c r="I28" s="271"/>
      <c r="J28" s="271"/>
      <c r="K28" s="271"/>
      <c r="L28" s="271"/>
      <c r="M28" s="271"/>
      <c r="N28" s="271"/>
      <c r="O28" s="271"/>
      <c r="P28" s="271"/>
      <c r="Q28" s="271"/>
      <c r="R28" s="271"/>
      <c r="S28" s="271"/>
      <c r="T28" s="271"/>
      <c r="U28" s="271"/>
      <c r="V28" s="271"/>
    </row>
    <row r="29" spans="1:22" s="194" customFormat="1" ht="15" customHeight="1">
      <c r="A29" s="194" t="s">
        <v>203</v>
      </c>
      <c r="B29" s="195">
        <f t="shared" si="0"/>
        <v>0</v>
      </c>
      <c r="C29" s="195">
        <f t="shared" si="0"/>
        <v>0</v>
      </c>
      <c r="D29" s="195">
        <f t="shared" si="0"/>
        <v>0</v>
      </c>
      <c r="E29" s="195">
        <f t="shared" si="0"/>
        <v>0</v>
      </c>
      <c r="F29" s="195">
        <f>SUM(B29:E29)</f>
        <v>0</v>
      </c>
      <c r="G29" s="145"/>
      <c r="H29" s="271"/>
      <c r="I29" s="271"/>
      <c r="J29" s="271"/>
      <c r="K29" s="271"/>
      <c r="L29" s="271"/>
      <c r="M29" s="271"/>
      <c r="N29" s="271"/>
      <c r="O29" s="271"/>
      <c r="P29" s="271"/>
      <c r="Q29" s="271"/>
      <c r="R29" s="271"/>
      <c r="S29" s="271"/>
      <c r="T29" s="271"/>
      <c r="U29" s="271"/>
      <c r="V29" s="271"/>
    </row>
    <row r="30" spans="1:22" ht="15" customHeight="1" thickBot="1">
      <c r="A30" s="45" t="s">
        <v>163</v>
      </c>
      <c r="B30" s="246">
        <f>SUM(B27:B29)</f>
        <v>103655</v>
      </c>
      <c r="C30" s="246">
        <f>SUM(C27:C29)</f>
        <v>47956</v>
      </c>
      <c r="D30" s="246">
        <f>SUM(D27:D29)</f>
        <v>-9868</v>
      </c>
      <c r="E30" s="246">
        <f>SUM(E27:E29)</f>
        <v>-8077</v>
      </c>
      <c r="F30" s="246">
        <f>SUM(F27:F29)</f>
        <v>133666</v>
      </c>
      <c r="G30" s="145"/>
      <c r="H30" s="271"/>
      <c r="I30" s="269"/>
      <c r="J30" s="269"/>
      <c r="K30" s="269"/>
      <c r="L30" s="269"/>
      <c r="M30" s="269"/>
      <c r="N30" s="269"/>
      <c r="O30" s="269"/>
      <c r="P30" s="269"/>
      <c r="Q30" s="269"/>
      <c r="R30" s="269"/>
      <c r="S30" s="269"/>
      <c r="T30" s="269"/>
      <c r="U30" s="269"/>
      <c r="V30" s="269"/>
    </row>
    <row r="31" spans="2:23" ht="15" customHeight="1" thickTop="1">
      <c r="B31" s="196"/>
      <c r="C31" s="196"/>
      <c r="D31" s="196"/>
      <c r="F31" s="145"/>
      <c r="H31" s="269"/>
      <c r="I31" s="269"/>
      <c r="J31" s="269"/>
      <c r="K31" s="269"/>
      <c r="L31" s="269"/>
      <c r="M31" s="269"/>
      <c r="N31" s="269"/>
      <c r="O31" s="269"/>
      <c r="P31" s="269"/>
      <c r="Q31" s="269"/>
      <c r="R31" s="269"/>
      <c r="S31" s="269"/>
      <c r="T31" s="269"/>
      <c r="U31" s="269"/>
      <c r="V31" s="269"/>
      <c r="W31" s="269"/>
    </row>
    <row r="32" spans="2:23" s="73" customFormat="1" ht="15" customHeight="1">
      <c r="B32" s="196"/>
      <c r="C32" s="196"/>
      <c r="D32" s="196"/>
      <c r="G32" s="145"/>
      <c r="H32" s="145"/>
      <c r="I32" s="145"/>
      <c r="J32" s="145"/>
      <c r="K32" s="145"/>
      <c r="L32" s="145"/>
      <c r="M32" s="145"/>
      <c r="N32" s="145"/>
      <c r="O32" s="145"/>
      <c r="P32" s="145"/>
      <c r="Q32" s="145"/>
      <c r="R32" s="145"/>
      <c r="S32" s="145"/>
      <c r="T32" s="145"/>
      <c r="U32" s="145"/>
      <c r="V32" s="145"/>
      <c r="W32" s="145"/>
    </row>
    <row r="33" spans="2:23" ht="15" customHeight="1">
      <c r="B33" s="196"/>
      <c r="C33" s="196"/>
      <c r="D33" s="196"/>
      <c r="F33" s="145"/>
      <c r="G33" s="145"/>
      <c r="H33" s="269"/>
      <c r="I33" s="269"/>
      <c r="J33" s="269"/>
      <c r="K33" s="269"/>
      <c r="L33" s="269"/>
      <c r="M33" s="269"/>
      <c r="N33" s="269"/>
      <c r="O33" s="269"/>
      <c r="P33" s="269"/>
      <c r="Q33" s="269"/>
      <c r="R33" s="269"/>
      <c r="S33" s="269"/>
      <c r="T33" s="269"/>
      <c r="U33" s="269"/>
      <c r="V33" s="269"/>
      <c r="W33" s="269"/>
    </row>
    <row r="34" spans="2:23" ht="15" customHeight="1">
      <c r="B34" s="196"/>
      <c r="C34" s="196"/>
      <c r="D34" s="196"/>
      <c r="F34" s="145"/>
      <c r="G34" s="145"/>
      <c r="H34" s="269"/>
      <c r="I34" s="269"/>
      <c r="J34" s="269"/>
      <c r="K34" s="269"/>
      <c r="L34" s="269"/>
      <c r="M34" s="269"/>
      <c r="N34" s="269"/>
      <c r="O34" s="269"/>
      <c r="P34" s="269"/>
      <c r="Q34" s="269"/>
      <c r="R34" s="269"/>
      <c r="S34" s="269"/>
      <c r="T34" s="269"/>
      <c r="U34" s="269"/>
      <c r="V34" s="269"/>
      <c r="W34" s="269"/>
    </row>
    <row r="35" spans="2:23" ht="15" customHeight="1">
      <c r="B35" s="196"/>
      <c r="C35" s="196"/>
      <c r="D35" s="196"/>
      <c r="F35" s="145"/>
      <c r="G35" s="145"/>
      <c r="H35" s="269"/>
      <c r="I35" s="269"/>
      <c r="J35" s="269"/>
      <c r="K35" s="269"/>
      <c r="L35" s="269"/>
      <c r="M35" s="269"/>
      <c r="N35" s="269"/>
      <c r="O35" s="269"/>
      <c r="P35" s="269"/>
      <c r="Q35" s="269"/>
      <c r="R35" s="269"/>
      <c r="S35" s="269"/>
      <c r="T35" s="269"/>
      <c r="U35" s="269"/>
      <c r="V35" s="269"/>
      <c r="W35" s="269"/>
    </row>
    <row r="36" spans="2:23" ht="15" customHeight="1">
      <c r="B36" s="196"/>
      <c r="C36" s="196"/>
      <c r="D36" s="196"/>
      <c r="F36" s="145"/>
      <c r="G36" s="145"/>
      <c r="H36" s="269"/>
      <c r="I36" s="269"/>
      <c r="J36" s="269"/>
      <c r="K36" s="269"/>
      <c r="L36" s="269"/>
      <c r="M36" s="269"/>
      <c r="N36" s="269"/>
      <c r="O36" s="269"/>
      <c r="P36" s="269"/>
      <c r="Q36" s="269"/>
      <c r="R36" s="269"/>
      <c r="S36" s="269"/>
      <c r="T36" s="269"/>
      <c r="U36" s="269"/>
      <c r="V36" s="269"/>
      <c r="W36" s="269"/>
    </row>
    <row r="37" spans="2:23" ht="15" customHeight="1">
      <c r="B37" s="196"/>
      <c r="C37" s="196"/>
      <c r="D37" s="196"/>
      <c r="F37" s="145"/>
      <c r="G37" s="145"/>
      <c r="H37" s="269"/>
      <c r="I37" s="269"/>
      <c r="J37" s="269"/>
      <c r="K37" s="269"/>
      <c r="L37" s="269"/>
      <c r="M37" s="269"/>
      <c r="N37" s="269"/>
      <c r="O37" s="269"/>
      <c r="P37" s="269"/>
      <c r="Q37" s="269"/>
      <c r="R37" s="269"/>
      <c r="S37" s="269"/>
      <c r="T37" s="269"/>
      <c r="U37" s="269"/>
      <c r="V37" s="269"/>
      <c r="W37" s="269"/>
    </row>
    <row r="38" spans="6:23" ht="15" customHeight="1">
      <c r="F38" s="145" t="s">
        <v>170</v>
      </c>
      <c r="G38" s="145"/>
      <c r="H38" s="269"/>
      <c r="I38" s="269"/>
      <c r="J38" s="269"/>
      <c r="K38" s="269"/>
      <c r="L38" s="269"/>
      <c r="M38" s="269"/>
      <c r="N38" s="269"/>
      <c r="O38" s="269"/>
      <c r="P38" s="269"/>
      <c r="Q38" s="269"/>
      <c r="R38" s="269"/>
      <c r="S38" s="269"/>
      <c r="T38" s="269"/>
      <c r="U38" s="269"/>
      <c r="V38" s="269"/>
      <c r="W38" s="269"/>
    </row>
    <row r="39" spans="6:23" ht="15" customHeight="1">
      <c r="F39" s="145"/>
      <c r="G39" s="145"/>
      <c r="H39" s="269"/>
      <c r="I39" s="269"/>
      <c r="J39" s="269"/>
      <c r="K39" s="269"/>
      <c r="L39" s="269"/>
      <c r="M39" s="269"/>
      <c r="N39" s="269"/>
      <c r="O39" s="269"/>
      <c r="P39" s="269"/>
      <c r="Q39" s="269"/>
      <c r="R39" s="269"/>
      <c r="S39" s="269"/>
      <c r="T39" s="269"/>
      <c r="U39" s="269"/>
      <c r="V39" s="269"/>
      <c r="W39" s="269"/>
    </row>
    <row r="40" spans="6:23" ht="15" customHeight="1">
      <c r="F40" s="145"/>
      <c r="G40" s="145"/>
      <c r="H40" s="269"/>
      <c r="I40" s="269"/>
      <c r="J40" s="269"/>
      <c r="K40" s="269"/>
      <c r="L40" s="269"/>
      <c r="M40" s="269"/>
      <c r="N40" s="269"/>
      <c r="O40" s="269"/>
      <c r="P40" s="269"/>
      <c r="Q40" s="269"/>
      <c r="R40" s="269"/>
      <c r="S40" s="269"/>
      <c r="T40" s="269"/>
      <c r="U40" s="269"/>
      <c r="V40" s="269"/>
      <c r="W40" s="269"/>
    </row>
    <row r="41" spans="6:23" ht="15" customHeight="1">
      <c r="F41" s="145"/>
      <c r="G41" s="145"/>
      <c r="H41" s="269"/>
      <c r="I41" s="269"/>
      <c r="J41" s="269"/>
      <c r="K41" s="269"/>
      <c r="L41" s="269"/>
      <c r="M41" s="269"/>
      <c r="N41" s="269"/>
      <c r="O41" s="269"/>
      <c r="P41" s="269"/>
      <c r="Q41" s="269"/>
      <c r="R41" s="269"/>
      <c r="S41" s="269"/>
      <c r="T41" s="269"/>
      <c r="U41" s="269"/>
      <c r="V41" s="269"/>
      <c r="W41" s="269"/>
    </row>
    <row r="42" spans="6:23" ht="15" customHeight="1">
      <c r="F42" s="145"/>
      <c r="G42" s="145"/>
      <c r="H42" s="269"/>
      <c r="I42" s="269"/>
      <c r="J42" s="269"/>
      <c r="K42" s="269"/>
      <c r="L42" s="269"/>
      <c r="M42" s="269"/>
      <c r="N42" s="269"/>
      <c r="O42" s="269"/>
      <c r="P42" s="269"/>
      <c r="Q42" s="269"/>
      <c r="R42" s="269"/>
      <c r="S42" s="269"/>
      <c r="T42" s="269"/>
      <c r="U42" s="269"/>
      <c r="V42" s="269"/>
      <c r="W42" s="269"/>
    </row>
    <row r="43" spans="6:23" ht="15" customHeight="1">
      <c r="F43" s="145"/>
      <c r="G43" s="145"/>
      <c r="H43" s="269"/>
      <c r="I43" s="269"/>
      <c r="J43" s="269"/>
      <c r="K43" s="269"/>
      <c r="L43" s="269"/>
      <c r="M43" s="269"/>
      <c r="N43" s="269"/>
      <c r="O43" s="269"/>
      <c r="P43" s="269"/>
      <c r="Q43" s="269"/>
      <c r="R43" s="269"/>
      <c r="S43" s="269"/>
      <c r="T43" s="269"/>
      <c r="U43" s="269"/>
      <c r="V43" s="269"/>
      <c r="W43" s="269"/>
    </row>
    <row r="44" spans="6:23" ht="15" customHeight="1">
      <c r="F44" s="145"/>
      <c r="G44" s="145"/>
      <c r="H44" s="269"/>
      <c r="I44" s="269"/>
      <c r="J44" s="269"/>
      <c r="K44" s="269"/>
      <c r="L44" s="269"/>
      <c r="M44" s="269"/>
      <c r="N44" s="269"/>
      <c r="O44" s="269"/>
      <c r="P44" s="269"/>
      <c r="Q44" s="269"/>
      <c r="R44" s="269"/>
      <c r="S44" s="269"/>
      <c r="T44" s="269"/>
      <c r="U44" s="269"/>
      <c r="V44" s="269"/>
      <c r="W44" s="269"/>
    </row>
    <row r="45" spans="6:23" ht="15" customHeight="1">
      <c r="F45" s="145"/>
      <c r="G45" s="145"/>
      <c r="H45" s="269"/>
      <c r="I45" s="269"/>
      <c r="J45" s="269"/>
      <c r="K45" s="269"/>
      <c r="L45" s="269"/>
      <c r="M45" s="269"/>
      <c r="N45" s="269"/>
      <c r="O45" s="269"/>
      <c r="P45" s="269"/>
      <c r="Q45" s="269"/>
      <c r="R45" s="269"/>
      <c r="S45" s="269"/>
      <c r="T45" s="269"/>
      <c r="U45" s="269"/>
      <c r="V45" s="269"/>
      <c r="W45" s="269"/>
    </row>
    <row r="46" spans="6:23" ht="15" customHeight="1">
      <c r="F46" s="145"/>
      <c r="G46" s="145"/>
      <c r="H46" s="269"/>
      <c r="I46" s="269"/>
      <c r="J46" s="269"/>
      <c r="K46" s="269"/>
      <c r="L46" s="269"/>
      <c r="M46" s="269"/>
      <c r="N46" s="269"/>
      <c r="O46" s="269"/>
      <c r="P46" s="269"/>
      <c r="Q46" s="269"/>
      <c r="R46" s="269"/>
      <c r="S46" s="269"/>
      <c r="T46" s="269"/>
      <c r="U46" s="269"/>
      <c r="V46" s="269"/>
      <c r="W46" s="269"/>
    </row>
    <row r="47" spans="6:23" ht="15" customHeight="1">
      <c r="F47" s="145"/>
      <c r="G47" s="145"/>
      <c r="H47" s="269"/>
      <c r="I47" s="269"/>
      <c r="J47" s="269"/>
      <c r="K47" s="269"/>
      <c r="L47" s="269"/>
      <c r="M47" s="269"/>
      <c r="N47" s="269"/>
      <c r="O47" s="269"/>
      <c r="P47" s="269"/>
      <c r="Q47" s="269"/>
      <c r="R47" s="269"/>
      <c r="S47" s="269"/>
      <c r="T47" s="269"/>
      <c r="U47" s="269"/>
      <c r="V47" s="269"/>
      <c r="W47" s="269"/>
    </row>
    <row r="48" spans="6:23" ht="15" customHeight="1">
      <c r="F48" s="145"/>
      <c r="G48" s="145"/>
      <c r="H48" s="269"/>
      <c r="I48" s="269"/>
      <c r="J48" s="269"/>
      <c r="K48" s="269"/>
      <c r="L48" s="269"/>
      <c r="M48" s="269"/>
      <c r="N48" s="269"/>
      <c r="O48" s="269"/>
      <c r="P48" s="269"/>
      <c r="Q48" s="269"/>
      <c r="R48" s="269"/>
      <c r="S48" s="269"/>
      <c r="T48" s="269"/>
      <c r="U48" s="269"/>
      <c r="V48" s="269"/>
      <c r="W48" s="269"/>
    </row>
    <row r="49" spans="6:23" s="7" customFormat="1" ht="15" customHeight="1">
      <c r="F49" s="145"/>
      <c r="G49" s="145"/>
      <c r="H49" s="269"/>
      <c r="I49" s="269"/>
      <c r="J49" s="269"/>
      <c r="K49" s="269"/>
      <c r="L49" s="269"/>
      <c r="M49" s="269"/>
      <c r="N49" s="269"/>
      <c r="O49" s="269"/>
      <c r="P49" s="269"/>
      <c r="Q49" s="269"/>
      <c r="R49" s="269"/>
      <c r="S49" s="269"/>
      <c r="T49" s="269"/>
      <c r="U49" s="269"/>
      <c r="V49" s="269"/>
      <c r="W49" s="269"/>
    </row>
    <row r="50" spans="6:23" s="7" customFormat="1" ht="15" customHeight="1">
      <c r="F50" s="145"/>
      <c r="G50" s="145"/>
      <c r="H50" s="269"/>
      <c r="I50" s="269"/>
      <c r="J50" s="269"/>
      <c r="K50" s="269"/>
      <c r="L50" s="269"/>
      <c r="M50" s="269"/>
      <c r="N50" s="269"/>
      <c r="O50" s="269"/>
      <c r="P50" s="269"/>
      <c r="Q50" s="269"/>
      <c r="R50" s="269"/>
      <c r="S50" s="269"/>
      <c r="T50" s="269"/>
      <c r="U50" s="269"/>
      <c r="V50" s="269"/>
      <c r="W50" s="269"/>
    </row>
    <row r="51" spans="6:23" s="7" customFormat="1" ht="15" customHeight="1">
      <c r="F51" s="145"/>
      <c r="G51" s="145"/>
      <c r="H51" s="269"/>
      <c r="I51" s="269"/>
      <c r="J51" s="269"/>
      <c r="K51" s="269"/>
      <c r="L51" s="269"/>
      <c r="M51" s="269"/>
      <c r="N51" s="269"/>
      <c r="O51" s="269"/>
      <c r="P51" s="269"/>
      <c r="Q51" s="269"/>
      <c r="R51" s="269"/>
      <c r="S51" s="269"/>
      <c r="T51" s="269"/>
      <c r="U51" s="269"/>
      <c r="V51" s="269"/>
      <c r="W51" s="269"/>
    </row>
    <row r="52" spans="6:23" s="7" customFormat="1" ht="15" customHeight="1">
      <c r="F52" s="145"/>
      <c r="G52" s="145"/>
      <c r="H52" s="269"/>
      <c r="I52" s="269"/>
      <c r="J52" s="269"/>
      <c r="K52" s="269"/>
      <c r="L52" s="269"/>
      <c r="M52" s="269"/>
      <c r="N52" s="269"/>
      <c r="O52" s="269"/>
      <c r="P52" s="269"/>
      <c r="Q52" s="269"/>
      <c r="R52" s="269"/>
      <c r="S52" s="269"/>
      <c r="T52" s="269"/>
      <c r="U52" s="269"/>
      <c r="V52" s="269"/>
      <c r="W52" s="269"/>
    </row>
    <row r="53" spans="6:23" s="7" customFormat="1" ht="15" customHeight="1">
      <c r="F53" s="145"/>
      <c r="G53" s="145"/>
      <c r="H53" s="269"/>
      <c r="I53" s="269"/>
      <c r="J53" s="269"/>
      <c r="K53" s="269"/>
      <c r="L53" s="269"/>
      <c r="M53" s="269"/>
      <c r="N53" s="269"/>
      <c r="O53" s="269"/>
      <c r="P53" s="269"/>
      <c r="Q53" s="269"/>
      <c r="R53" s="269"/>
      <c r="S53" s="269"/>
      <c r="T53" s="269"/>
      <c r="U53" s="269"/>
      <c r="V53" s="269"/>
      <c r="W53" s="269"/>
    </row>
    <row r="54" spans="6:23" s="7" customFormat="1" ht="15" customHeight="1">
      <c r="F54" s="145"/>
      <c r="G54" s="145"/>
      <c r="H54" s="269"/>
      <c r="I54" s="269"/>
      <c r="J54" s="269"/>
      <c r="K54" s="269"/>
      <c r="L54" s="269"/>
      <c r="M54" s="269"/>
      <c r="N54" s="269"/>
      <c r="O54" s="269"/>
      <c r="P54" s="269"/>
      <c r="Q54" s="269"/>
      <c r="R54" s="269"/>
      <c r="S54" s="269"/>
      <c r="T54" s="269"/>
      <c r="U54" s="269"/>
      <c r="V54" s="269"/>
      <c r="W54" s="269"/>
    </row>
    <row r="55" spans="6:23" s="7" customFormat="1" ht="15" customHeight="1">
      <c r="F55" s="145"/>
      <c r="G55" s="145"/>
      <c r="H55" s="269"/>
      <c r="I55" s="269"/>
      <c r="J55" s="269"/>
      <c r="K55" s="269"/>
      <c r="L55" s="269"/>
      <c r="M55" s="269"/>
      <c r="N55" s="269"/>
      <c r="O55" s="269"/>
      <c r="P55" s="269"/>
      <c r="Q55" s="269"/>
      <c r="R55" s="269"/>
      <c r="S55" s="269"/>
      <c r="T55" s="269"/>
      <c r="U55" s="269"/>
      <c r="V55" s="269"/>
      <c r="W55" s="269"/>
    </row>
    <row r="56" spans="6:23" s="7" customFormat="1" ht="15" customHeight="1">
      <c r="F56" s="145"/>
      <c r="G56" s="145"/>
      <c r="H56" s="269"/>
      <c r="I56" s="269"/>
      <c r="J56" s="269"/>
      <c r="K56" s="269"/>
      <c r="L56" s="269"/>
      <c r="M56" s="269"/>
      <c r="N56" s="269"/>
      <c r="O56" s="269"/>
      <c r="P56" s="269"/>
      <c r="Q56" s="269"/>
      <c r="R56" s="269"/>
      <c r="S56" s="269"/>
      <c r="T56" s="269"/>
      <c r="U56" s="269"/>
      <c r="V56" s="269"/>
      <c r="W56" s="269"/>
    </row>
    <row r="57" spans="6:23" s="7" customFormat="1" ht="15" customHeight="1">
      <c r="F57" s="145"/>
      <c r="G57" s="145"/>
      <c r="H57" s="269"/>
      <c r="I57" s="269"/>
      <c r="J57" s="269"/>
      <c r="K57" s="269"/>
      <c r="L57" s="269"/>
      <c r="M57" s="269"/>
      <c r="N57" s="269"/>
      <c r="O57" s="269"/>
      <c r="P57" s="269"/>
      <c r="Q57" s="269"/>
      <c r="R57" s="269"/>
      <c r="S57" s="269"/>
      <c r="T57" s="269"/>
      <c r="U57" s="269"/>
      <c r="V57" s="269"/>
      <c r="W57" s="269"/>
    </row>
    <row r="58" spans="6:23" s="7" customFormat="1" ht="15" customHeight="1">
      <c r="F58" s="145"/>
      <c r="G58" s="145"/>
      <c r="H58" s="269"/>
      <c r="I58" s="269"/>
      <c r="J58" s="269"/>
      <c r="K58" s="269"/>
      <c r="L58" s="269"/>
      <c r="M58" s="269"/>
      <c r="N58" s="269"/>
      <c r="O58" s="269"/>
      <c r="P58" s="269"/>
      <c r="Q58" s="269"/>
      <c r="R58" s="269"/>
      <c r="S58" s="269"/>
      <c r="T58" s="269"/>
      <c r="U58" s="269"/>
      <c r="V58" s="269"/>
      <c r="W58" s="269"/>
    </row>
    <row r="59" spans="6:23" s="7" customFormat="1" ht="15" customHeight="1">
      <c r="F59" s="145"/>
      <c r="G59" s="145"/>
      <c r="H59" s="269"/>
      <c r="I59" s="269"/>
      <c r="J59" s="269"/>
      <c r="K59" s="269"/>
      <c r="L59" s="269"/>
      <c r="M59" s="269"/>
      <c r="N59" s="269"/>
      <c r="O59" s="269"/>
      <c r="P59" s="269"/>
      <c r="Q59" s="269"/>
      <c r="R59" s="269"/>
      <c r="S59" s="269"/>
      <c r="T59" s="269"/>
      <c r="U59" s="269"/>
      <c r="V59" s="269"/>
      <c r="W59" s="269"/>
    </row>
    <row r="60" spans="6:23" s="7" customFormat="1" ht="15" customHeight="1">
      <c r="F60" s="145"/>
      <c r="G60" s="145"/>
      <c r="H60" s="269"/>
      <c r="I60" s="269"/>
      <c r="J60" s="269"/>
      <c r="K60" s="269"/>
      <c r="L60" s="269"/>
      <c r="M60" s="269"/>
      <c r="N60" s="269"/>
      <c r="O60" s="269"/>
      <c r="P60" s="269"/>
      <c r="Q60" s="269"/>
      <c r="R60" s="269"/>
      <c r="S60" s="269"/>
      <c r="T60" s="269"/>
      <c r="U60" s="269"/>
      <c r="V60" s="269"/>
      <c r="W60" s="269"/>
    </row>
    <row r="61" spans="6:23" s="7" customFormat="1" ht="15" customHeight="1">
      <c r="F61" s="145"/>
      <c r="G61" s="145"/>
      <c r="H61" s="269"/>
      <c r="I61" s="269"/>
      <c r="J61" s="269"/>
      <c r="K61" s="269"/>
      <c r="L61" s="269"/>
      <c r="M61" s="269"/>
      <c r="N61" s="269"/>
      <c r="O61" s="269"/>
      <c r="P61" s="269"/>
      <c r="Q61" s="269"/>
      <c r="R61" s="269"/>
      <c r="S61" s="269"/>
      <c r="T61" s="269"/>
      <c r="U61" s="269"/>
      <c r="V61" s="269"/>
      <c r="W61" s="269"/>
    </row>
    <row r="62" spans="6:23" s="7" customFormat="1" ht="15" customHeight="1">
      <c r="F62" s="145"/>
      <c r="G62" s="145"/>
      <c r="H62" s="269"/>
      <c r="I62" s="269"/>
      <c r="J62" s="269"/>
      <c r="K62" s="269"/>
      <c r="L62" s="269"/>
      <c r="M62" s="269"/>
      <c r="N62" s="269"/>
      <c r="O62" s="269"/>
      <c r="P62" s="269"/>
      <c r="Q62" s="269"/>
      <c r="R62" s="269"/>
      <c r="S62" s="269"/>
      <c r="T62" s="269"/>
      <c r="U62" s="269"/>
      <c r="V62" s="269"/>
      <c r="W62" s="269"/>
    </row>
    <row r="63" spans="6:23" s="7" customFormat="1" ht="15" customHeight="1">
      <c r="F63" s="145"/>
      <c r="G63" s="145"/>
      <c r="H63" s="269"/>
      <c r="I63" s="269"/>
      <c r="J63" s="269"/>
      <c r="K63" s="269"/>
      <c r="L63" s="269"/>
      <c r="M63" s="269"/>
      <c r="N63" s="269"/>
      <c r="O63" s="269"/>
      <c r="P63" s="269"/>
      <c r="Q63" s="269"/>
      <c r="R63" s="269"/>
      <c r="S63" s="269"/>
      <c r="T63" s="269"/>
      <c r="U63" s="269"/>
      <c r="V63" s="269"/>
      <c r="W63" s="269"/>
    </row>
    <row r="64" spans="6:23" s="7" customFormat="1" ht="15" customHeight="1">
      <c r="F64" s="145"/>
      <c r="G64" s="145"/>
      <c r="H64" s="269"/>
      <c r="I64" s="269"/>
      <c r="J64" s="269"/>
      <c r="K64" s="269"/>
      <c r="L64" s="269"/>
      <c r="M64" s="269"/>
      <c r="N64" s="269"/>
      <c r="O64" s="269"/>
      <c r="P64" s="269"/>
      <c r="Q64" s="269"/>
      <c r="R64" s="269"/>
      <c r="S64" s="269"/>
      <c r="T64" s="269"/>
      <c r="U64" s="269"/>
      <c r="V64" s="269"/>
      <c r="W64" s="269"/>
    </row>
    <row r="65" spans="6:23" s="7" customFormat="1" ht="15" customHeight="1">
      <c r="F65" s="145"/>
      <c r="G65" s="145"/>
      <c r="H65" s="269"/>
      <c r="I65" s="269"/>
      <c r="J65" s="269"/>
      <c r="K65" s="269"/>
      <c r="L65" s="269"/>
      <c r="M65" s="269"/>
      <c r="N65" s="269"/>
      <c r="O65" s="269"/>
      <c r="P65" s="269"/>
      <c r="Q65" s="269"/>
      <c r="R65" s="269"/>
      <c r="S65" s="269"/>
      <c r="T65" s="269"/>
      <c r="U65" s="269"/>
      <c r="V65" s="269"/>
      <c r="W65" s="269"/>
    </row>
    <row r="66" spans="6:23" s="7" customFormat="1" ht="15" customHeight="1">
      <c r="F66" s="145"/>
      <c r="G66" s="145"/>
      <c r="H66" s="269"/>
      <c r="I66" s="269"/>
      <c r="J66" s="269"/>
      <c r="K66" s="269"/>
      <c r="L66" s="269"/>
      <c r="M66" s="269"/>
      <c r="N66" s="269"/>
      <c r="O66" s="269"/>
      <c r="P66" s="269"/>
      <c r="Q66" s="269"/>
      <c r="R66" s="269"/>
      <c r="S66" s="269"/>
      <c r="T66" s="269"/>
      <c r="U66" s="269"/>
      <c r="V66" s="269"/>
      <c r="W66" s="269"/>
    </row>
    <row r="67" spans="6:23" s="7" customFormat="1" ht="15" customHeight="1">
      <c r="F67" s="145"/>
      <c r="G67" s="145"/>
      <c r="H67" s="269"/>
      <c r="I67" s="269"/>
      <c r="J67" s="269"/>
      <c r="K67" s="269"/>
      <c r="L67" s="269"/>
      <c r="M67" s="269"/>
      <c r="N67" s="269"/>
      <c r="O67" s="269"/>
      <c r="P67" s="269"/>
      <c r="Q67" s="269"/>
      <c r="R67" s="269"/>
      <c r="S67" s="269"/>
      <c r="T67" s="269"/>
      <c r="U67" s="269"/>
      <c r="V67" s="269"/>
      <c r="W67" s="269"/>
    </row>
    <row r="68" spans="6:23" s="7" customFormat="1" ht="15" customHeight="1">
      <c r="F68" s="145"/>
      <c r="G68" s="145"/>
      <c r="H68" s="269"/>
      <c r="I68" s="269"/>
      <c r="J68" s="269"/>
      <c r="K68" s="269"/>
      <c r="L68" s="269"/>
      <c r="M68" s="269"/>
      <c r="N68" s="269"/>
      <c r="O68" s="269"/>
      <c r="P68" s="269"/>
      <c r="Q68" s="269"/>
      <c r="R68" s="269"/>
      <c r="S68" s="269"/>
      <c r="T68" s="269"/>
      <c r="U68" s="269"/>
      <c r="V68" s="269"/>
      <c r="W68" s="269"/>
    </row>
    <row r="69" spans="6:23" s="7" customFormat="1" ht="15" customHeight="1">
      <c r="F69" s="145"/>
      <c r="G69" s="145"/>
      <c r="H69" s="269"/>
      <c r="I69" s="269"/>
      <c r="J69" s="269"/>
      <c r="K69" s="269"/>
      <c r="L69" s="269"/>
      <c r="M69" s="269"/>
      <c r="N69" s="269"/>
      <c r="O69" s="269"/>
      <c r="P69" s="269"/>
      <c r="Q69" s="269"/>
      <c r="R69" s="269"/>
      <c r="S69" s="269"/>
      <c r="T69" s="269"/>
      <c r="U69" s="269"/>
      <c r="V69" s="269"/>
      <c r="W69" s="269"/>
    </row>
    <row r="70" spans="6:23" s="7" customFormat="1" ht="15" customHeight="1">
      <c r="F70" s="145"/>
      <c r="G70" s="145"/>
      <c r="H70" s="269"/>
      <c r="I70" s="269"/>
      <c r="J70" s="269"/>
      <c r="K70" s="269"/>
      <c r="L70" s="269"/>
      <c r="M70" s="269"/>
      <c r="N70" s="269"/>
      <c r="O70" s="269"/>
      <c r="P70" s="269"/>
      <c r="Q70" s="269"/>
      <c r="R70" s="269"/>
      <c r="S70" s="269"/>
      <c r="T70" s="269"/>
      <c r="U70" s="269"/>
      <c r="V70" s="269"/>
      <c r="W70" s="269"/>
    </row>
    <row r="71" spans="6:23" s="7" customFormat="1" ht="15" customHeight="1">
      <c r="F71" s="145"/>
      <c r="G71" s="145"/>
      <c r="H71" s="269"/>
      <c r="I71" s="269"/>
      <c r="J71" s="269"/>
      <c r="K71" s="269"/>
      <c r="L71" s="269"/>
      <c r="M71" s="269"/>
      <c r="N71" s="269"/>
      <c r="O71" s="269"/>
      <c r="P71" s="269"/>
      <c r="Q71" s="269"/>
      <c r="R71" s="269"/>
      <c r="S71" s="269"/>
      <c r="T71" s="269"/>
      <c r="U71" s="269"/>
      <c r="V71" s="269"/>
      <c r="W71" s="269"/>
    </row>
    <row r="72" spans="6:23" s="7" customFormat="1" ht="15" customHeight="1">
      <c r="F72" s="145"/>
      <c r="G72" s="145"/>
      <c r="H72" s="269"/>
      <c r="I72" s="269"/>
      <c r="J72" s="269"/>
      <c r="K72" s="269"/>
      <c r="L72" s="269"/>
      <c r="M72" s="269"/>
      <c r="N72" s="269"/>
      <c r="O72" s="269"/>
      <c r="P72" s="269"/>
      <c r="Q72" s="269"/>
      <c r="R72" s="269"/>
      <c r="S72" s="269"/>
      <c r="T72" s="269"/>
      <c r="U72" s="269"/>
      <c r="V72" s="269"/>
      <c r="W72" s="269"/>
    </row>
    <row r="73" spans="6:23" s="7" customFormat="1" ht="15" customHeight="1">
      <c r="F73" s="145"/>
      <c r="G73" s="145"/>
      <c r="H73" s="269"/>
      <c r="I73" s="269"/>
      <c r="J73" s="269"/>
      <c r="K73" s="269"/>
      <c r="L73" s="269"/>
      <c r="M73" s="269"/>
      <c r="N73" s="269"/>
      <c r="O73" s="269"/>
      <c r="P73" s="269"/>
      <c r="Q73" s="269"/>
      <c r="R73" s="269"/>
      <c r="S73" s="269"/>
      <c r="T73" s="269"/>
      <c r="U73" s="269"/>
      <c r="V73" s="269"/>
      <c r="W73" s="269"/>
    </row>
    <row r="74" spans="6:23" s="7" customFormat="1" ht="15" customHeight="1">
      <c r="F74" s="145"/>
      <c r="G74" s="145"/>
      <c r="H74" s="269"/>
      <c r="I74" s="269"/>
      <c r="J74" s="269"/>
      <c r="K74" s="269"/>
      <c r="L74" s="269"/>
      <c r="M74" s="269"/>
      <c r="N74" s="269"/>
      <c r="O74" s="269"/>
      <c r="P74" s="269"/>
      <c r="Q74" s="269"/>
      <c r="R74" s="269"/>
      <c r="S74" s="269"/>
      <c r="T74" s="269"/>
      <c r="U74" s="269"/>
      <c r="V74" s="269"/>
      <c r="W74" s="269"/>
    </row>
    <row r="75" spans="6:23" s="7" customFormat="1" ht="15" customHeight="1">
      <c r="F75" s="145"/>
      <c r="G75" s="145"/>
      <c r="H75" s="269"/>
      <c r="I75" s="269"/>
      <c r="J75" s="269"/>
      <c r="K75" s="269"/>
      <c r="L75" s="269"/>
      <c r="M75" s="269"/>
      <c r="N75" s="269"/>
      <c r="O75" s="269"/>
      <c r="P75" s="269"/>
      <c r="Q75" s="269"/>
      <c r="R75" s="269"/>
      <c r="S75" s="269"/>
      <c r="T75" s="269"/>
      <c r="U75" s="269"/>
      <c r="V75" s="269"/>
      <c r="W75" s="269"/>
    </row>
    <row r="76" spans="6:23" s="7" customFormat="1" ht="15" customHeight="1">
      <c r="F76" s="145"/>
      <c r="G76" s="145"/>
      <c r="H76" s="269"/>
      <c r="I76" s="269"/>
      <c r="J76" s="269"/>
      <c r="K76" s="269"/>
      <c r="L76" s="269"/>
      <c r="M76" s="269"/>
      <c r="N76" s="269"/>
      <c r="O76" s="269"/>
      <c r="P76" s="269"/>
      <c r="Q76" s="269"/>
      <c r="R76" s="269"/>
      <c r="S76" s="269"/>
      <c r="T76" s="269"/>
      <c r="U76" s="269"/>
      <c r="V76" s="269"/>
      <c r="W76" s="269"/>
    </row>
    <row r="77" spans="6:23" s="7" customFormat="1" ht="15" customHeight="1">
      <c r="F77" s="145"/>
      <c r="G77" s="145"/>
      <c r="H77" s="269"/>
      <c r="I77" s="269"/>
      <c r="J77" s="269"/>
      <c r="K77" s="269"/>
      <c r="L77" s="269"/>
      <c r="M77" s="269"/>
      <c r="N77" s="269"/>
      <c r="O77" s="269"/>
      <c r="P77" s="269"/>
      <c r="Q77" s="269"/>
      <c r="R77" s="269"/>
      <c r="S77" s="269"/>
      <c r="T77" s="269"/>
      <c r="U77" s="269"/>
      <c r="V77" s="269"/>
      <c r="W77" s="269"/>
    </row>
    <row r="78" spans="6:23" s="7" customFormat="1" ht="15" customHeight="1">
      <c r="F78" s="145"/>
      <c r="G78" s="145"/>
      <c r="H78" s="269"/>
      <c r="I78" s="269"/>
      <c r="J78" s="269"/>
      <c r="K78" s="269"/>
      <c r="L78" s="269"/>
      <c r="M78" s="269"/>
      <c r="N78" s="269"/>
      <c r="O78" s="269"/>
      <c r="P78" s="269"/>
      <c r="Q78" s="269"/>
      <c r="R78" s="269"/>
      <c r="S78" s="269"/>
      <c r="T78" s="269"/>
      <c r="U78" s="269"/>
      <c r="V78" s="269"/>
      <c r="W78" s="269"/>
    </row>
    <row r="79" spans="6:23" s="7" customFormat="1" ht="15" customHeight="1">
      <c r="F79" s="145"/>
      <c r="G79" s="145"/>
      <c r="H79" s="269"/>
      <c r="I79" s="269"/>
      <c r="J79" s="269"/>
      <c r="K79" s="269"/>
      <c r="L79" s="269"/>
      <c r="M79" s="269"/>
      <c r="N79" s="269"/>
      <c r="O79" s="269"/>
      <c r="P79" s="269"/>
      <c r="Q79" s="269"/>
      <c r="R79" s="269"/>
      <c r="S79" s="269"/>
      <c r="T79" s="269"/>
      <c r="U79" s="269"/>
      <c r="V79" s="269"/>
      <c r="W79" s="269"/>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V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08" customWidth="1"/>
    <col min="3" max="3" width="18.421875" style="208" customWidth="1"/>
    <col min="4" max="4" width="18.140625" style="208" customWidth="1"/>
    <col min="5" max="5" width="19.421875" style="73" customWidth="1"/>
    <col min="6" max="6" width="20.7109375" style="73" customWidth="1"/>
    <col min="7" max="7" width="15.7109375" style="73" customWidth="1"/>
    <col min="8" max="16384" width="15.7109375" style="7" customWidth="1"/>
  </cols>
  <sheetData>
    <row r="1" spans="1:7" s="173" customFormat="1" ht="30" customHeight="1">
      <c r="A1" s="255" t="s">
        <v>0</v>
      </c>
      <c r="B1" s="256"/>
      <c r="C1" s="256"/>
      <c r="D1" s="256"/>
      <c r="E1" s="257"/>
      <c r="F1" s="258"/>
      <c r="G1" s="259"/>
    </row>
    <row r="2" spans="1:6" ht="15" customHeight="1">
      <c r="A2" s="84"/>
      <c r="B2" s="260"/>
      <c r="C2" s="260"/>
      <c r="D2" s="260"/>
      <c r="E2" s="260"/>
      <c r="F2" s="127"/>
    </row>
    <row r="3" spans="1:7" s="82" customFormat="1" ht="15" customHeight="1">
      <c r="A3" s="261" t="s">
        <v>198</v>
      </c>
      <c r="B3" s="262"/>
      <c r="C3" s="262"/>
      <c r="D3" s="262"/>
      <c r="E3" s="263"/>
      <c r="F3" s="264"/>
      <c r="G3" s="125"/>
    </row>
    <row r="4" spans="1:7" s="82" customFormat="1" ht="15" customHeight="1">
      <c r="A4" s="261" t="s">
        <v>199</v>
      </c>
      <c r="B4" s="262"/>
      <c r="C4" s="262"/>
      <c r="D4" s="262"/>
      <c r="E4" s="263"/>
      <c r="F4" s="264"/>
      <c r="G4" s="125"/>
    </row>
    <row r="5" spans="1:7" s="82" customFormat="1" ht="15" customHeight="1">
      <c r="A5" s="48" t="s">
        <v>156</v>
      </c>
      <c r="B5" s="262"/>
      <c r="C5" s="262"/>
      <c r="D5" s="262"/>
      <c r="E5" s="263"/>
      <c r="F5" s="264"/>
      <c r="G5" s="125"/>
    </row>
    <row r="6" spans="1:6" ht="15" customHeight="1">
      <c r="A6" s="265"/>
      <c r="E6" s="127"/>
      <c r="F6" s="127"/>
    </row>
    <row r="7" spans="1:6" ht="30" customHeight="1">
      <c r="A7" s="95"/>
      <c r="B7" s="182" t="s">
        <v>71</v>
      </c>
      <c r="C7" s="182" t="s">
        <v>72</v>
      </c>
      <c r="D7" s="182" t="s">
        <v>73</v>
      </c>
      <c r="E7" s="182" t="s">
        <v>74</v>
      </c>
      <c r="F7" s="183" t="s">
        <v>75</v>
      </c>
    </row>
    <row r="8" spans="1:6" ht="30" customHeight="1">
      <c r="A8" s="266" t="s">
        <v>200</v>
      </c>
      <c r="B8" s="267"/>
      <c r="C8" s="267"/>
      <c r="D8" s="267"/>
      <c r="F8" s="268"/>
    </row>
    <row r="9" spans="1:21" ht="15" customHeight="1">
      <c r="A9" s="7" t="s">
        <v>201</v>
      </c>
      <c r="B9" s="188">
        <f>'[2]Loss Expenses Paid YTD-16'!K27</f>
        <v>49730</v>
      </c>
      <c r="C9" s="188">
        <f>'[2]Loss Expenses Paid YTD-16'!K21</f>
        <v>123251</v>
      </c>
      <c r="D9" s="188">
        <f>'[2]Loss Expenses Paid YTD-16'!K15</f>
        <v>30340</v>
      </c>
      <c r="E9" s="188">
        <f>'[2]Loss Expenses Paid YTD-16'!K9</f>
        <v>36</v>
      </c>
      <c r="F9" s="188">
        <f>SUM(B9:E9)</f>
        <v>203357</v>
      </c>
      <c r="G9" s="145"/>
      <c r="H9" s="269"/>
      <c r="I9" s="269"/>
      <c r="J9" s="269"/>
      <c r="K9" s="269"/>
      <c r="L9" s="269"/>
      <c r="M9" s="269"/>
      <c r="N9" s="269"/>
      <c r="O9" s="269"/>
      <c r="P9" s="269"/>
      <c r="Q9" s="269"/>
      <c r="R9" s="269"/>
      <c r="S9" s="269"/>
      <c r="T9" s="269"/>
      <c r="U9" s="269"/>
    </row>
    <row r="10" spans="1:21" s="194" customFormat="1" ht="15" customHeight="1">
      <c r="A10" s="194" t="s">
        <v>202</v>
      </c>
      <c r="B10" s="270">
        <f>'[2]Loss Expenses Paid YTD-16'!K28</f>
        <v>9584</v>
      </c>
      <c r="C10" s="270">
        <f>'[2]Loss Expenses Paid YTD-16'!K22</f>
        <v>72716</v>
      </c>
      <c r="D10" s="270">
        <f>'[2]Loss Expenses Paid YTD-16'!K16</f>
        <v>6037</v>
      </c>
      <c r="E10" s="270">
        <f>'[2]Loss Expenses Paid YTD-16'!K10</f>
        <v>6821</v>
      </c>
      <c r="F10" s="209">
        <f>SUM(B10:E10)</f>
        <v>95158</v>
      </c>
      <c r="G10" s="145"/>
      <c r="H10" s="271"/>
      <c r="I10" s="271"/>
      <c r="J10" s="271"/>
      <c r="K10" s="271"/>
      <c r="L10" s="271"/>
      <c r="M10" s="271"/>
      <c r="N10" s="271"/>
      <c r="O10" s="271"/>
      <c r="P10" s="271"/>
      <c r="Q10" s="271"/>
      <c r="R10" s="271"/>
      <c r="S10" s="271"/>
      <c r="T10" s="271"/>
      <c r="U10" s="271"/>
    </row>
    <row r="11" spans="1:21" s="194" customFormat="1" ht="15" customHeight="1">
      <c r="A11" s="194" t="s">
        <v>203</v>
      </c>
      <c r="B11" s="195">
        <f>'[2]Loss Expenses Paid YTD-16'!K29</f>
        <v>0</v>
      </c>
      <c r="C11" s="195">
        <f>'[2]Loss Expenses Paid YTD-16'!K23</f>
        <v>0</v>
      </c>
      <c r="D11" s="195">
        <f>'[2]Loss Expenses Paid YTD-16'!K17</f>
        <v>0</v>
      </c>
      <c r="E11" s="195">
        <f>'[2]Loss Expenses Paid YTD-16'!K11</f>
        <v>0</v>
      </c>
      <c r="F11" s="195">
        <f>SUM(B11:E11)</f>
        <v>0</v>
      </c>
      <c r="G11" s="145"/>
      <c r="H11" s="271"/>
      <c r="I11" s="271"/>
      <c r="J11" s="271"/>
      <c r="K11" s="271"/>
      <c r="L11" s="271"/>
      <c r="M11" s="271"/>
      <c r="N11" s="271"/>
      <c r="O11" s="271"/>
      <c r="P11" s="271"/>
      <c r="Q11" s="271"/>
      <c r="R11" s="271"/>
      <c r="S11" s="271"/>
      <c r="T11" s="271"/>
      <c r="U11" s="271"/>
    </row>
    <row r="12" spans="1:21" s="194" customFormat="1" ht="15" customHeight="1" thickBot="1">
      <c r="A12" s="272" t="s">
        <v>163</v>
      </c>
      <c r="B12" s="199">
        <f>SUM(B9:B11)</f>
        <v>59314</v>
      </c>
      <c r="C12" s="199">
        <f>SUM(C9:C11)</f>
        <v>195967</v>
      </c>
      <c r="D12" s="199">
        <f>SUM(D9:D11)</f>
        <v>36377</v>
      </c>
      <c r="E12" s="273">
        <f>SUM(E9:E11)</f>
        <v>6857</v>
      </c>
      <c r="F12" s="200">
        <f>SUM(F9:F11)</f>
        <v>298515</v>
      </c>
      <c r="G12" s="153"/>
      <c r="H12" s="271"/>
      <c r="I12" s="271"/>
      <c r="J12" s="271"/>
      <c r="K12" s="271"/>
      <c r="L12" s="271"/>
      <c r="M12" s="271"/>
      <c r="N12" s="271"/>
      <c r="O12" s="271"/>
      <c r="P12" s="271"/>
      <c r="Q12" s="271"/>
      <c r="R12" s="271"/>
      <c r="S12" s="271"/>
      <c r="T12" s="271"/>
      <c r="U12" s="271"/>
    </row>
    <row r="13" spans="2:21" s="194" customFormat="1" ht="15" customHeight="1" thickTop="1">
      <c r="B13" s="197"/>
      <c r="C13" s="197"/>
      <c r="D13" s="197"/>
      <c r="E13" s="145"/>
      <c r="F13" s="73"/>
      <c r="H13" s="271"/>
      <c r="I13" s="271"/>
      <c r="J13" s="271"/>
      <c r="K13" s="271"/>
      <c r="L13" s="271"/>
      <c r="M13" s="271"/>
      <c r="N13" s="271"/>
      <c r="O13" s="271"/>
      <c r="P13" s="271"/>
      <c r="Q13" s="271"/>
      <c r="R13" s="271"/>
      <c r="S13" s="271"/>
      <c r="T13" s="271"/>
      <c r="U13" s="271"/>
    </row>
    <row r="14" spans="1:21" s="194" customFormat="1" ht="30" customHeight="1">
      <c r="A14" s="274" t="s">
        <v>204</v>
      </c>
      <c r="B14" s="197"/>
      <c r="C14" s="197"/>
      <c r="D14" s="197"/>
      <c r="E14" s="145"/>
      <c r="F14" s="153"/>
      <c r="G14" s="145"/>
      <c r="H14" s="271"/>
      <c r="I14" s="271"/>
      <c r="J14" s="271"/>
      <c r="K14" s="271"/>
      <c r="L14" s="271"/>
      <c r="M14" s="271"/>
      <c r="N14" s="271"/>
      <c r="O14" s="271"/>
      <c r="P14" s="271"/>
      <c r="Q14" s="271"/>
      <c r="R14" s="271"/>
      <c r="S14" s="271"/>
      <c r="T14" s="271"/>
      <c r="U14" s="271"/>
    </row>
    <row r="15" spans="1:21" s="194" customFormat="1" ht="15" customHeight="1">
      <c r="A15" s="7" t="s">
        <v>201</v>
      </c>
      <c r="B15" s="209">
        <f>'[2]Unpaid Loss Expense Reserves-14'!B22</f>
        <v>54961</v>
      </c>
      <c r="C15" s="209">
        <f>'[2]Unpaid Loss Expense Reserves-14'!C22</f>
        <v>80964</v>
      </c>
      <c r="D15" s="153">
        <f>'[2]Unpaid Loss Expense Reserves-14'!D22</f>
        <v>0</v>
      </c>
      <c r="E15" s="153">
        <f>'[2]Unpaid Loss Expense Reserves-14'!E22</f>
        <v>0</v>
      </c>
      <c r="F15" s="209">
        <f>SUM(B15:E15)</f>
        <v>135925</v>
      </c>
      <c r="G15" s="145"/>
      <c r="H15" s="271"/>
      <c r="I15" s="271"/>
      <c r="J15" s="271"/>
      <c r="K15" s="271"/>
      <c r="L15" s="271"/>
      <c r="M15" s="271"/>
      <c r="N15" s="271"/>
      <c r="O15" s="271"/>
      <c r="P15" s="271"/>
      <c r="Q15" s="271"/>
      <c r="R15" s="271"/>
      <c r="S15" s="271"/>
      <c r="T15" s="271"/>
      <c r="U15" s="271"/>
    </row>
    <row r="16" spans="1:21" s="194" customFormat="1" ht="15" customHeight="1">
      <c r="A16" s="194" t="s">
        <v>202</v>
      </c>
      <c r="B16" s="209">
        <f>'[2]Unpaid Loss Expense Reserves-14'!B23</f>
        <v>1923</v>
      </c>
      <c r="C16" s="209">
        <f>'[2]Unpaid Loss Expense Reserves-14'!C23</f>
        <v>40482</v>
      </c>
      <c r="D16" s="153">
        <f>'[2]Unpaid Loss Expense Reserves-14'!D23</f>
        <v>0</v>
      </c>
      <c r="E16" s="153">
        <f>'[2]Unpaid Loss Expense Reserves-14'!E23</f>
        <v>0</v>
      </c>
      <c r="F16" s="209">
        <f>SUM(B16:E16)</f>
        <v>42405</v>
      </c>
      <c r="G16" s="145"/>
      <c r="H16" s="271"/>
      <c r="I16" s="271"/>
      <c r="J16" s="271"/>
      <c r="K16" s="271"/>
      <c r="L16" s="271"/>
      <c r="M16" s="271"/>
      <c r="N16" s="271"/>
      <c r="O16" s="271"/>
      <c r="P16" s="271"/>
      <c r="Q16" s="271"/>
      <c r="R16" s="271"/>
      <c r="S16" s="271"/>
      <c r="T16" s="271"/>
      <c r="U16" s="271"/>
    </row>
    <row r="17" spans="1:21" s="194" customFormat="1" ht="15" customHeight="1">
      <c r="A17" s="194" t="s">
        <v>203</v>
      </c>
      <c r="B17" s="195">
        <f>'[2]Unpaid Loss Expense Reserves-14'!B24</f>
        <v>0</v>
      </c>
      <c r="C17" s="195">
        <f>'[2]Unpaid Loss Expense Reserves-14'!C24</f>
        <v>0</v>
      </c>
      <c r="D17" s="153">
        <f>'[2]Unpaid Loss Expense Reserves-14'!D24</f>
        <v>0</v>
      </c>
      <c r="E17" s="153">
        <f>'[2]Unpaid Loss Expense Reserves-14'!E24</f>
        <v>0</v>
      </c>
      <c r="F17" s="195">
        <f>SUM(B17:E17)</f>
        <v>0</v>
      </c>
      <c r="G17" s="145"/>
      <c r="H17" s="271"/>
      <c r="I17" s="271"/>
      <c r="J17" s="271"/>
      <c r="K17" s="271"/>
      <c r="L17" s="271"/>
      <c r="M17" s="271"/>
      <c r="N17" s="271"/>
      <c r="O17" s="271"/>
      <c r="P17" s="271"/>
      <c r="Q17" s="271"/>
      <c r="R17" s="271"/>
      <c r="S17" s="271"/>
      <c r="T17" s="271"/>
      <c r="U17" s="271"/>
    </row>
    <row r="18" spans="1:21" s="194" customFormat="1" ht="15" customHeight="1" thickBot="1">
      <c r="A18" s="272" t="s">
        <v>163</v>
      </c>
      <c r="B18" s="199">
        <f>SUM(B15:B17)</f>
        <v>56884</v>
      </c>
      <c r="C18" s="199">
        <f>SUM(C15:C17)</f>
        <v>121446</v>
      </c>
      <c r="D18" s="275">
        <f>SUM(D15:D17)</f>
        <v>0</v>
      </c>
      <c r="E18" s="275">
        <f>SUM(E15:E17)</f>
        <v>0</v>
      </c>
      <c r="F18" s="200">
        <f>SUM(F15:F17)</f>
        <v>178330</v>
      </c>
      <c r="G18" s="153"/>
      <c r="H18" s="271"/>
      <c r="I18" s="271"/>
      <c r="J18" s="271"/>
      <c r="K18" s="271"/>
      <c r="L18" s="271"/>
      <c r="M18" s="271"/>
      <c r="N18" s="271"/>
      <c r="O18" s="271"/>
      <c r="P18" s="271"/>
      <c r="Q18" s="271"/>
      <c r="R18" s="271"/>
      <c r="S18" s="271"/>
      <c r="T18" s="271"/>
      <c r="U18" s="271"/>
    </row>
    <row r="19" spans="2:21" s="194" customFormat="1" ht="15" customHeight="1" thickTop="1">
      <c r="B19" s="197"/>
      <c r="C19" s="197"/>
      <c r="D19" s="197"/>
      <c r="E19" s="145"/>
      <c r="F19" s="73"/>
      <c r="G19" s="276"/>
      <c r="H19" s="271"/>
      <c r="I19" s="271"/>
      <c r="J19" s="271"/>
      <c r="K19" s="271"/>
      <c r="L19" s="271"/>
      <c r="M19" s="271"/>
      <c r="N19" s="271"/>
      <c r="O19" s="271"/>
      <c r="P19" s="271"/>
      <c r="Q19" s="271"/>
      <c r="R19" s="271"/>
      <c r="S19" s="271"/>
      <c r="T19" s="271"/>
      <c r="U19" s="271"/>
    </row>
    <row r="20" spans="1:21" s="194" customFormat="1" ht="30" customHeight="1">
      <c r="A20" s="274" t="s">
        <v>208</v>
      </c>
      <c r="B20" s="277"/>
      <c r="C20" s="277"/>
      <c r="D20" s="277"/>
      <c r="E20" s="278"/>
      <c r="F20" s="153"/>
      <c r="G20" s="145"/>
      <c r="H20" s="271"/>
      <c r="I20" s="271"/>
      <c r="J20" s="271"/>
      <c r="K20" s="271"/>
      <c r="L20" s="271"/>
      <c r="M20" s="271"/>
      <c r="N20" s="271"/>
      <c r="O20" s="271"/>
      <c r="P20" s="271"/>
      <c r="Q20" s="271"/>
      <c r="R20" s="271"/>
      <c r="S20" s="271"/>
      <c r="T20" s="271"/>
      <c r="U20" s="271"/>
    </row>
    <row r="21" spans="1:21" s="194" customFormat="1" ht="15" customHeight="1">
      <c r="A21" s="7" t="s">
        <v>201</v>
      </c>
      <c r="B21" s="153">
        <v>0</v>
      </c>
      <c r="C21" s="209">
        <v>76046</v>
      </c>
      <c r="D21" s="209">
        <v>46333</v>
      </c>
      <c r="E21" s="195">
        <v>0</v>
      </c>
      <c r="F21" s="209">
        <f>SUM(B21:E21)</f>
        <v>122379</v>
      </c>
      <c r="G21" s="145"/>
      <c r="H21" s="271"/>
      <c r="I21" s="271"/>
      <c r="J21" s="271"/>
      <c r="K21" s="271"/>
      <c r="L21" s="271"/>
      <c r="M21" s="271"/>
      <c r="N21" s="271"/>
      <c r="O21" s="271"/>
      <c r="P21" s="271"/>
      <c r="Q21" s="271"/>
      <c r="R21" s="271"/>
      <c r="S21" s="271"/>
      <c r="T21" s="271"/>
      <c r="U21" s="271"/>
    </row>
    <row r="22" spans="1:21" s="194" customFormat="1" ht="15" customHeight="1">
      <c r="A22" s="194" t="s">
        <v>206</v>
      </c>
      <c r="B22" s="153">
        <v>0</v>
      </c>
      <c r="C22" s="209">
        <v>38023</v>
      </c>
      <c r="D22" s="209">
        <v>9456</v>
      </c>
      <c r="E22" s="209">
        <v>26974</v>
      </c>
      <c r="F22" s="209">
        <f>SUM(B22:E22)</f>
        <v>74453</v>
      </c>
      <c r="G22" s="145"/>
      <c r="H22" s="271"/>
      <c r="I22" s="271"/>
      <c r="J22" s="271"/>
      <c r="K22" s="271"/>
      <c r="L22" s="271"/>
      <c r="M22" s="271"/>
      <c r="N22" s="271"/>
      <c r="O22" s="271"/>
      <c r="P22" s="271"/>
      <c r="Q22" s="271"/>
      <c r="R22" s="271"/>
      <c r="S22" s="271"/>
      <c r="T22" s="271"/>
      <c r="U22" s="271"/>
    </row>
    <row r="23" spans="1:21" s="194" customFormat="1" ht="15" customHeight="1">
      <c r="A23" s="194" t="s">
        <v>203</v>
      </c>
      <c r="B23" s="153">
        <v>0</v>
      </c>
      <c r="C23" s="153">
        <v>0</v>
      </c>
      <c r="D23" s="153">
        <v>0</v>
      </c>
      <c r="E23" s="153">
        <v>0</v>
      </c>
      <c r="F23" s="195">
        <f>SUM(B23:E23)</f>
        <v>0</v>
      </c>
      <c r="G23" s="145"/>
      <c r="H23" s="271"/>
      <c r="I23" s="271"/>
      <c r="J23" s="271"/>
      <c r="K23" s="271"/>
      <c r="L23" s="271"/>
      <c r="M23" s="271"/>
      <c r="N23" s="271"/>
      <c r="O23" s="271"/>
      <c r="P23" s="271"/>
      <c r="Q23" s="271"/>
      <c r="R23" s="271"/>
      <c r="S23" s="271"/>
      <c r="T23" s="271"/>
      <c r="U23" s="271"/>
    </row>
    <row r="24" spans="1:21" s="194" customFormat="1" ht="15" customHeight="1" thickBot="1">
      <c r="A24" s="272" t="s">
        <v>163</v>
      </c>
      <c r="B24" s="275">
        <f>SUM(B21:B23)</f>
        <v>0</v>
      </c>
      <c r="C24" s="199">
        <f>SUM(C21:C23)</f>
        <v>114069</v>
      </c>
      <c r="D24" s="199">
        <f>SUM(D21:D23)</f>
        <v>55789</v>
      </c>
      <c r="E24" s="199">
        <f>SUM(E21:E23)</f>
        <v>26974</v>
      </c>
      <c r="F24" s="200">
        <f>SUM(F21:F23)</f>
        <v>196832</v>
      </c>
      <c r="G24" s="153"/>
      <c r="H24" s="271"/>
      <c r="I24" s="271"/>
      <c r="J24" s="271"/>
      <c r="K24" s="271"/>
      <c r="L24" s="271"/>
      <c r="M24" s="271"/>
      <c r="N24" s="271"/>
      <c r="O24" s="271"/>
      <c r="P24" s="271"/>
      <c r="Q24" s="271"/>
      <c r="R24" s="271"/>
      <c r="S24" s="271"/>
      <c r="T24" s="271"/>
      <c r="U24" s="271"/>
    </row>
    <row r="25" spans="2:21" s="203" customFormat="1" ht="15" customHeight="1" thickTop="1">
      <c r="B25" s="277"/>
      <c r="C25" s="277"/>
      <c r="D25" s="277"/>
      <c r="E25" s="277"/>
      <c r="F25" s="277"/>
      <c r="G25" s="279"/>
      <c r="H25" s="280"/>
      <c r="I25" s="280"/>
      <c r="J25" s="280"/>
      <c r="K25" s="280"/>
      <c r="L25" s="280"/>
      <c r="M25" s="280"/>
      <c r="N25" s="280"/>
      <c r="O25" s="280"/>
      <c r="P25" s="280"/>
      <c r="Q25" s="280"/>
      <c r="R25" s="280"/>
      <c r="S25" s="280"/>
      <c r="T25" s="280"/>
      <c r="U25" s="280"/>
    </row>
    <row r="26" spans="1:21" s="194" customFormat="1" ht="30" customHeight="1">
      <c r="A26" s="274" t="s">
        <v>207</v>
      </c>
      <c r="B26" s="197"/>
      <c r="C26" s="197"/>
      <c r="D26" s="197"/>
      <c r="E26" s="197"/>
      <c r="F26" s="197"/>
      <c r="G26" s="145"/>
      <c r="H26" s="271"/>
      <c r="I26" s="271"/>
      <c r="J26" s="271"/>
      <c r="K26" s="271"/>
      <c r="L26" s="271"/>
      <c r="M26" s="271"/>
      <c r="N26" s="271"/>
      <c r="O26" s="271"/>
      <c r="P26" s="271"/>
      <c r="Q26" s="271"/>
      <c r="R26" s="271"/>
      <c r="S26" s="271"/>
      <c r="T26" s="271"/>
      <c r="U26" s="271"/>
    </row>
    <row r="27" spans="1:21" s="194" customFormat="1" ht="15" customHeight="1">
      <c r="A27" s="194" t="s">
        <v>201</v>
      </c>
      <c r="B27" s="209">
        <f aca="true" t="shared" si="0" ref="B27:E29">B9+B15-B21</f>
        <v>104691</v>
      </c>
      <c r="C27" s="209">
        <f t="shared" si="0"/>
        <v>128169</v>
      </c>
      <c r="D27" s="186">
        <f t="shared" si="0"/>
        <v>-15993</v>
      </c>
      <c r="E27" s="186">
        <f t="shared" si="0"/>
        <v>36</v>
      </c>
      <c r="F27" s="209">
        <f>SUM(B27:E27)</f>
        <v>216903</v>
      </c>
      <c r="G27" s="145"/>
      <c r="H27" s="271"/>
      <c r="I27" s="271"/>
      <c r="J27" s="271"/>
      <c r="K27" s="271"/>
      <c r="L27" s="271"/>
      <c r="M27" s="271"/>
      <c r="N27" s="271"/>
      <c r="O27" s="271"/>
      <c r="P27" s="271"/>
      <c r="Q27" s="271"/>
      <c r="R27" s="271"/>
      <c r="S27" s="271"/>
      <c r="T27" s="271"/>
      <c r="U27" s="271"/>
    </row>
    <row r="28" spans="1:21" s="194" customFormat="1" ht="15" customHeight="1">
      <c r="A28" s="194" t="s">
        <v>202</v>
      </c>
      <c r="B28" s="209">
        <f t="shared" si="0"/>
        <v>11507</v>
      </c>
      <c r="C28" s="209">
        <f t="shared" si="0"/>
        <v>75175</v>
      </c>
      <c r="D28" s="186">
        <f t="shared" si="0"/>
        <v>-3419</v>
      </c>
      <c r="E28" s="186">
        <f t="shared" si="0"/>
        <v>-20153</v>
      </c>
      <c r="F28" s="209">
        <f>SUM(B28:E28)</f>
        <v>63110</v>
      </c>
      <c r="G28" s="145"/>
      <c r="H28" s="271"/>
      <c r="I28" s="271"/>
      <c r="J28" s="271"/>
      <c r="K28" s="271"/>
      <c r="L28" s="271"/>
      <c r="M28" s="271"/>
      <c r="N28" s="271"/>
      <c r="O28" s="271"/>
      <c r="P28" s="271"/>
      <c r="Q28" s="271"/>
      <c r="R28" s="271"/>
      <c r="S28" s="271"/>
      <c r="T28" s="271"/>
      <c r="U28" s="271"/>
    </row>
    <row r="29" spans="1:21" s="194" customFormat="1" ht="15" customHeight="1">
      <c r="A29" s="194" t="s">
        <v>203</v>
      </c>
      <c r="B29" s="153">
        <f t="shared" si="0"/>
        <v>0</v>
      </c>
      <c r="C29" s="153">
        <f t="shared" si="0"/>
        <v>0</v>
      </c>
      <c r="D29" s="153">
        <f t="shared" si="0"/>
        <v>0</v>
      </c>
      <c r="E29" s="153">
        <f t="shared" si="0"/>
        <v>0</v>
      </c>
      <c r="F29" s="153">
        <f>SUM(B29:E29)</f>
        <v>0</v>
      </c>
      <c r="G29" s="145"/>
      <c r="H29" s="271"/>
      <c r="I29" s="271"/>
      <c r="J29" s="271"/>
      <c r="K29" s="271"/>
      <c r="L29" s="271"/>
      <c r="M29" s="271"/>
      <c r="N29" s="271"/>
      <c r="O29" s="271"/>
      <c r="P29" s="271"/>
      <c r="Q29" s="271"/>
      <c r="R29" s="271"/>
      <c r="S29" s="271"/>
      <c r="T29" s="271"/>
      <c r="U29" s="271"/>
    </row>
    <row r="30" spans="1:21" ht="15" customHeight="1" thickBot="1">
      <c r="A30" s="45" t="s">
        <v>163</v>
      </c>
      <c r="B30" s="246">
        <f>SUM(B27:B29)</f>
        <v>116198</v>
      </c>
      <c r="C30" s="246">
        <f>SUM(C27:C29)</f>
        <v>203344</v>
      </c>
      <c r="D30" s="246">
        <f>SUM(D27:D29)</f>
        <v>-19412</v>
      </c>
      <c r="E30" s="246">
        <f>SUM(E27:E29)</f>
        <v>-20117</v>
      </c>
      <c r="F30" s="246">
        <f>SUM(F27:F29)</f>
        <v>280013</v>
      </c>
      <c r="G30" s="145"/>
      <c r="H30" s="269"/>
      <c r="I30" s="269"/>
      <c r="J30" s="269"/>
      <c r="K30" s="269"/>
      <c r="L30" s="269"/>
      <c r="M30" s="269"/>
      <c r="N30" s="269"/>
      <c r="O30" s="269"/>
      <c r="P30" s="269"/>
      <c r="Q30" s="269"/>
      <c r="R30" s="269"/>
      <c r="S30" s="269"/>
      <c r="T30" s="269"/>
      <c r="U30" s="269"/>
    </row>
    <row r="31" spans="2:22" ht="15" customHeight="1" thickTop="1">
      <c r="B31" s="196"/>
      <c r="C31" s="196"/>
      <c r="D31" s="196"/>
      <c r="F31" s="145"/>
      <c r="H31" s="269"/>
      <c r="I31" s="269"/>
      <c r="J31" s="269"/>
      <c r="K31" s="269"/>
      <c r="L31" s="269"/>
      <c r="M31" s="269"/>
      <c r="N31" s="269"/>
      <c r="O31" s="269"/>
      <c r="P31" s="269"/>
      <c r="Q31" s="269"/>
      <c r="R31" s="269"/>
      <c r="S31" s="269"/>
      <c r="T31" s="269"/>
      <c r="U31" s="269"/>
      <c r="V31" s="269"/>
    </row>
    <row r="32" spans="2:22" s="73" customFormat="1" ht="15" customHeight="1">
      <c r="B32" s="196"/>
      <c r="C32" s="196"/>
      <c r="D32" s="196"/>
      <c r="G32" s="145"/>
      <c r="H32" s="145"/>
      <c r="I32" s="145"/>
      <c r="J32" s="145"/>
      <c r="K32" s="145"/>
      <c r="L32" s="145"/>
      <c r="M32" s="145"/>
      <c r="N32" s="145"/>
      <c r="O32" s="145"/>
      <c r="P32" s="145"/>
      <c r="Q32" s="145"/>
      <c r="R32" s="145"/>
      <c r="S32" s="145"/>
      <c r="T32" s="145"/>
      <c r="U32" s="145"/>
      <c r="V32" s="145"/>
    </row>
    <row r="33" spans="2:22" ht="15" customHeight="1">
      <c r="B33" s="196"/>
      <c r="C33" s="196"/>
      <c r="D33" s="196"/>
      <c r="F33" s="145"/>
      <c r="G33" s="145"/>
      <c r="H33" s="269"/>
      <c r="I33" s="269"/>
      <c r="J33" s="269"/>
      <c r="K33" s="269"/>
      <c r="L33" s="269"/>
      <c r="M33" s="269"/>
      <c r="N33" s="269"/>
      <c r="O33" s="269"/>
      <c r="P33" s="269"/>
      <c r="Q33" s="269"/>
      <c r="R33" s="269"/>
      <c r="S33" s="269"/>
      <c r="T33" s="269"/>
      <c r="U33" s="269"/>
      <c r="V33" s="269"/>
    </row>
    <row r="34" spans="2:22" ht="15" customHeight="1">
      <c r="B34" s="196"/>
      <c r="C34" s="196"/>
      <c r="D34" s="196"/>
      <c r="F34" s="145"/>
      <c r="G34" s="145"/>
      <c r="H34" s="269"/>
      <c r="I34" s="269"/>
      <c r="J34" s="269"/>
      <c r="K34" s="269"/>
      <c r="L34" s="269"/>
      <c r="M34" s="269"/>
      <c r="N34" s="269"/>
      <c r="O34" s="269"/>
      <c r="P34" s="269"/>
      <c r="Q34" s="269"/>
      <c r="R34" s="269"/>
      <c r="S34" s="269"/>
      <c r="T34" s="269"/>
      <c r="U34" s="269"/>
      <c r="V34" s="269"/>
    </row>
    <row r="35" spans="2:22" ht="15" customHeight="1">
      <c r="B35" s="196"/>
      <c r="C35" s="196"/>
      <c r="D35" s="196"/>
      <c r="F35" s="145"/>
      <c r="G35" s="145"/>
      <c r="H35" s="269"/>
      <c r="I35" s="269"/>
      <c r="J35" s="269"/>
      <c r="K35" s="269"/>
      <c r="L35" s="269"/>
      <c r="M35" s="269"/>
      <c r="N35" s="269"/>
      <c r="O35" s="269"/>
      <c r="P35" s="269"/>
      <c r="Q35" s="269"/>
      <c r="R35" s="269"/>
      <c r="S35" s="269"/>
      <c r="T35" s="269"/>
      <c r="U35" s="269"/>
      <c r="V35" s="269"/>
    </row>
    <row r="36" spans="2:22" ht="15" customHeight="1">
      <c r="B36" s="196"/>
      <c r="C36" s="196"/>
      <c r="D36" s="196"/>
      <c r="F36" s="145"/>
      <c r="G36" s="145"/>
      <c r="H36" s="269"/>
      <c r="I36" s="269"/>
      <c r="J36" s="269"/>
      <c r="K36" s="269"/>
      <c r="L36" s="269"/>
      <c r="M36" s="269"/>
      <c r="N36" s="269"/>
      <c r="O36" s="269"/>
      <c r="P36" s="269"/>
      <c r="Q36" s="269"/>
      <c r="R36" s="269"/>
      <c r="S36" s="269"/>
      <c r="T36" s="269"/>
      <c r="U36" s="269"/>
      <c r="V36" s="269"/>
    </row>
    <row r="37" spans="2:22" ht="15" customHeight="1">
      <c r="B37" s="196"/>
      <c r="C37" s="196"/>
      <c r="D37" s="196"/>
      <c r="F37" s="145"/>
      <c r="G37" s="145"/>
      <c r="H37" s="269"/>
      <c r="I37" s="269"/>
      <c r="J37" s="269"/>
      <c r="K37" s="269"/>
      <c r="L37" s="269"/>
      <c r="M37" s="269"/>
      <c r="N37" s="269"/>
      <c r="O37" s="269"/>
      <c r="P37" s="269"/>
      <c r="Q37" s="269"/>
      <c r="R37" s="269"/>
      <c r="S37" s="269"/>
      <c r="T37" s="269"/>
      <c r="U37" s="269"/>
      <c r="V37" s="269"/>
    </row>
    <row r="38" spans="6:22" ht="15" customHeight="1">
      <c r="F38" s="145" t="s">
        <v>170</v>
      </c>
      <c r="G38" s="145"/>
      <c r="H38" s="269"/>
      <c r="I38" s="269"/>
      <c r="J38" s="269"/>
      <c r="K38" s="269"/>
      <c r="L38" s="269"/>
      <c r="M38" s="269"/>
      <c r="N38" s="269"/>
      <c r="O38" s="269"/>
      <c r="P38" s="269"/>
      <c r="Q38" s="269"/>
      <c r="R38" s="269"/>
      <c r="S38" s="269"/>
      <c r="T38" s="269"/>
      <c r="U38" s="269"/>
      <c r="V38" s="269"/>
    </row>
    <row r="39" spans="6:22" ht="15" customHeight="1">
      <c r="F39" s="145"/>
      <c r="G39" s="145"/>
      <c r="H39" s="269"/>
      <c r="I39" s="269"/>
      <c r="J39" s="269"/>
      <c r="K39" s="269"/>
      <c r="L39" s="269"/>
      <c r="M39" s="269"/>
      <c r="N39" s="269"/>
      <c r="O39" s="269"/>
      <c r="P39" s="269"/>
      <c r="Q39" s="269"/>
      <c r="R39" s="269"/>
      <c r="S39" s="269"/>
      <c r="T39" s="269"/>
      <c r="U39" s="269"/>
      <c r="V39" s="269"/>
    </row>
    <row r="40" spans="6:22" ht="15" customHeight="1">
      <c r="F40" s="145"/>
      <c r="G40" s="145"/>
      <c r="H40" s="269"/>
      <c r="I40" s="269"/>
      <c r="J40" s="269"/>
      <c r="K40" s="269"/>
      <c r="L40" s="269"/>
      <c r="M40" s="269"/>
      <c r="N40" s="269"/>
      <c r="O40" s="269"/>
      <c r="P40" s="269"/>
      <c r="Q40" s="269"/>
      <c r="R40" s="269"/>
      <c r="S40" s="269"/>
      <c r="T40" s="269"/>
      <c r="U40" s="269"/>
      <c r="V40" s="269"/>
    </row>
    <row r="41" spans="6:22" ht="15" customHeight="1">
      <c r="F41" s="145"/>
      <c r="G41" s="145"/>
      <c r="H41" s="269"/>
      <c r="I41" s="269"/>
      <c r="J41" s="269"/>
      <c r="K41" s="269"/>
      <c r="L41" s="269"/>
      <c r="M41" s="269"/>
      <c r="N41" s="269"/>
      <c r="O41" s="269"/>
      <c r="P41" s="269"/>
      <c r="Q41" s="269"/>
      <c r="R41" s="269"/>
      <c r="S41" s="269"/>
      <c r="T41" s="269"/>
      <c r="U41" s="269"/>
      <c r="V41" s="269"/>
    </row>
    <row r="42" spans="6:22" ht="15" customHeight="1">
      <c r="F42" s="145"/>
      <c r="G42" s="145"/>
      <c r="H42" s="269"/>
      <c r="I42" s="269"/>
      <c r="J42" s="269"/>
      <c r="K42" s="269"/>
      <c r="L42" s="269"/>
      <c r="M42" s="269"/>
      <c r="N42" s="269"/>
      <c r="O42" s="269"/>
      <c r="P42" s="269"/>
      <c r="Q42" s="269"/>
      <c r="R42" s="269"/>
      <c r="S42" s="269"/>
      <c r="T42" s="269"/>
      <c r="U42" s="269"/>
      <c r="V42" s="269"/>
    </row>
    <row r="43" spans="6:22" ht="15" customHeight="1">
      <c r="F43" s="145"/>
      <c r="G43" s="145"/>
      <c r="H43" s="269"/>
      <c r="I43" s="269"/>
      <c r="J43" s="269"/>
      <c r="K43" s="269"/>
      <c r="L43" s="269"/>
      <c r="M43" s="269"/>
      <c r="N43" s="269"/>
      <c r="O43" s="269"/>
      <c r="P43" s="269"/>
      <c r="Q43" s="269"/>
      <c r="R43" s="269"/>
      <c r="S43" s="269"/>
      <c r="T43" s="269"/>
      <c r="U43" s="269"/>
      <c r="V43" s="269"/>
    </row>
    <row r="44" spans="6:22" ht="15" customHeight="1">
      <c r="F44" s="145"/>
      <c r="G44" s="145"/>
      <c r="H44" s="269"/>
      <c r="I44" s="269"/>
      <c r="J44" s="269"/>
      <c r="K44" s="269"/>
      <c r="L44" s="269"/>
      <c r="M44" s="269"/>
      <c r="N44" s="269"/>
      <c r="O44" s="269"/>
      <c r="P44" s="269"/>
      <c r="Q44" s="269"/>
      <c r="R44" s="269"/>
      <c r="S44" s="269"/>
      <c r="T44" s="269"/>
      <c r="U44" s="269"/>
      <c r="V44" s="269"/>
    </row>
    <row r="45" spans="6:22" ht="15" customHeight="1">
      <c r="F45" s="145"/>
      <c r="G45" s="145"/>
      <c r="H45" s="269"/>
      <c r="I45" s="269"/>
      <c r="J45" s="269"/>
      <c r="K45" s="269"/>
      <c r="L45" s="269"/>
      <c r="M45" s="269"/>
      <c r="N45" s="269"/>
      <c r="O45" s="269"/>
      <c r="P45" s="269"/>
      <c r="Q45" s="269"/>
      <c r="R45" s="269"/>
      <c r="S45" s="269"/>
      <c r="T45" s="269"/>
      <c r="U45" s="269"/>
      <c r="V45" s="269"/>
    </row>
    <row r="46" spans="6:22" ht="15" customHeight="1">
      <c r="F46" s="145"/>
      <c r="G46" s="145"/>
      <c r="H46" s="269"/>
      <c r="I46" s="269"/>
      <c r="J46" s="269"/>
      <c r="K46" s="269"/>
      <c r="L46" s="269"/>
      <c r="M46" s="269"/>
      <c r="N46" s="269"/>
      <c r="O46" s="269"/>
      <c r="P46" s="269"/>
      <c r="Q46" s="269"/>
      <c r="R46" s="269"/>
      <c r="S46" s="269"/>
      <c r="T46" s="269"/>
      <c r="U46" s="269"/>
      <c r="V46" s="269"/>
    </row>
    <row r="47" spans="6:22" ht="15" customHeight="1">
      <c r="F47" s="145"/>
      <c r="G47" s="145"/>
      <c r="H47" s="269"/>
      <c r="I47" s="269"/>
      <c r="J47" s="269"/>
      <c r="K47" s="269"/>
      <c r="L47" s="269"/>
      <c r="M47" s="269"/>
      <c r="N47" s="269"/>
      <c r="O47" s="269"/>
      <c r="P47" s="269"/>
      <c r="Q47" s="269"/>
      <c r="R47" s="269"/>
      <c r="S47" s="269"/>
      <c r="T47" s="269"/>
      <c r="U47" s="269"/>
      <c r="V47" s="269"/>
    </row>
    <row r="48" spans="6:22" ht="15" customHeight="1">
      <c r="F48" s="145"/>
      <c r="G48" s="145"/>
      <c r="H48" s="269"/>
      <c r="I48" s="269"/>
      <c r="J48" s="269"/>
      <c r="K48" s="269"/>
      <c r="L48" s="269"/>
      <c r="M48" s="269"/>
      <c r="N48" s="269"/>
      <c r="O48" s="269"/>
      <c r="P48" s="269"/>
      <c r="Q48" s="269"/>
      <c r="R48" s="269"/>
      <c r="S48" s="269"/>
      <c r="T48" s="269"/>
      <c r="U48" s="269"/>
      <c r="V48" s="269"/>
    </row>
    <row r="49" spans="6:22" s="7" customFormat="1" ht="15" customHeight="1">
      <c r="F49" s="145"/>
      <c r="G49" s="145"/>
      <c r="H49" s="269"/>
      <c r="I49" s="269"/>
      <c r="J49" s="269"/>
      <c r="K49" s="269"/>
      <c r="L49" s="269"/>
      <c r="M49" s="269"/>
      <c r="N49" s="269"/>
      <c r="O49" s="269"/>
      <c r="P49" s="269"/>
      <c r="Q49" s="269"/>
      <c r="R49" s="269"/>
      <c r="S49" s="269"/>
      <c r="T49" s="269"/>
      <c r="U49" s="269"/>
      <c r="V49" s="269"/>
    </row>
    <row r="50" spans="6:22" s="7" customFormat="1" ht="15" customHeight="1">
      <c r="F50" s="145"/>
      <c r="G50" s="145"/>
      <c r="H50" s="269"/>
      <c r="I50" s="269"/>
      <c r="J50" s="269"/>
      <c r="K50" s="269"/>
      <c r="L50" s="269"/>
      <c r="M50" s="269"/>
      <c r="N50" s="269"/>
      <c r="O50" s="269"/>
      <c r="P50" s="269"/>
      <c r="Q50" s="269"/>
      <c r="R50" s="269"/>
      <c r="S50" s="269"/>
      <c r="T50" s="269"/>
      <c r="U50" s="269"/>
      <c r="V50" s="269"/>
    </row>
    <row r="51" spans="6:22" s="7" customFormat="1" ht="15" customHeight="1">
      <c r="F51" s="145"/>
      <c r="G51" s="145"/>
      <c r="H51" s="269"/>
      <c r="I51" s="269"/>
      <c r="J51" s="269"/>
      <c r="K51" s="269"/>
      <c r="L51" s="269"/>
      <c r="M51" s="269"/>
      <c r="N51" s="269"/>
      <c r="O51" s="269"/>
      <c r="P51" s="269"/>
      <c r="Q51" s="269"/>
      <c r="R51" s="269"/>
      <c r="S51" s="269"/>
      <c r="T51" s="269"/>
      <c r="U51" s="269"/>
      <c r="V51" s="269"/>
    </row>
    <row r="52" spans="6:22" s="7" customFormat="1" ht="15" customHeight="1">
      <c r="F52" s="145"/>
      <c r="G52" s="145"/>
      <c r="H52" s="269"/>
      <c r="I52" s="269"/>
      <c r="J52" s="269"/>
      <c r="K52" s="269"/>
      <c r="L52" s="269"/>
      <c r="M52" s="269"/>
      <c r="N52" s="269"/>
      <c r="O52" s="269"/>
      <c r="P52" s="269"/>
      <c r="Q52" s="269"/>
      <c r="R52" s="269"/>
      <c r="S52" s="269"/>
      <c r="T52" s="269"/>
      <c r="U52" s="269"/>
      <c r="V52" s="269"/>
    </row>
    <row r="53" spans="6:22" s="7" customFormat="1" ht="15" customHeight="1">
      <c r="F53" s="145"/>
      <c r="G53" s="145"/>
      <c r="H53" s="269"/>
      <c r="I53" s="269"/>
      <c r="J53" s="269"/>
      <c r="K53" s="269"/>
      <c r="L53" s="269"/>
      <c r="M53" s="269"/>
      <c r="N53" s="269"/>
      <c r="O53" s="269"/>
      <c r="P53" s="269"/>
      <c r="Q53" s="269"/>
      <c r="R53" s="269"/>
      <c r="S53" s="269"/>
      <c r="T53" s="269"/>
      <c r="U53" s="269"/>
      <c r="V53" s="269"/>
    </row>
    <row r="54" spans="6:22" s="7" customFormat="1" ht="15" customHeight="1">
      <c r="F54" s="145"/>
      <c r="G54" s="145"/>
      <c r="H54" s="269"/>
      <c r="I54" s="269"/>
      <c r="J54" s="269"/>
      <c r="K54" s="269"/>
      <c r="L54" s="269"/>
      <c r="M54" s="269"/>
      <c r="N54" s="269"/>
      <c r="O54" s="269"/>
      <c r="P54" s="269"/>
      <c r="Q54" s="269"/>
      <c r="R54" s="269"/>
      <c r="S54" s="269"/>
      <c r="T54" s="269"/>
      <c r="U54" s="269"/>
      <c r="V54" s="269"/>
    </row>
    <row r="55" spans="6:22" s="7" customFormat="1" ht="15" customHeight="1">
      <c r="F55" s="145"/>
      <c r="G55" s="145"/>
      <c r="H55" s="269"/>
      <c r="I55" s="269"/>
      <c r="J55" s="269"/>
      <c r="K55" s="269"/>
      <c r="L55" s="269"/>
      <c r="M55" s="269"/>
      <c r="N55" s="269"/>
      <c r="O55" s="269"/>
      <c r="P55" s="269"/>
      <c r="Q55" s="269"/>
      <c r="R55" s="269"/>
      <c r="S55" s="269"/>
      <c r="T55" s="269"/>
      <c r="U55" s="269"/>
      <c r="V55" s="269"/>
    </row>
    <row r="56" spans="6:22" s="7" customFormat="1" ht="15" customHeight="1">
      <c r="F56" s="145"/>
      <c r="G56" s="145"/>
      <c r="H56" s="269"/>
      <c r="I56" s="269"/>
      <c r="J56" s="269"/>
      <c r="K56" s="269"/>
      <c r="L56" s="269"/>
      <c r="M56" s="269"/>
      <c r="N56" s="269"/>
      <c r="O56" s="269"/>
      <c r="P56" s="269"/>
      <c r="Q56" s="269"/>
      <c r="R56" s="269"/>
      <c r="S56" s="269"/>
      <c r="T56" s="269"/>
      <c r="U56" s="269"/>
      <c r="V56" s="269"/>
    </row>
    <row r="57" spans="6:22" s="7" customFormat="1" ht="15" customHeight="1">
      <c r="F57" s="145"/>
      <c r="G57" s="145"/>
      <c r="H57" s="269"/>
      <c r="I57" s="269"/>
      <c r="J57" s="269"/>
      <c r="K57" s="269"/>
      <c r="L57" s="269"/>
      <c r="M57" s="269"/>
      <c r="N57" s="269"/>
      <c r="O57" s="269"/>
      <c r="P57" s="269"/>
      <c r="Q57" s="269"/>
      <c r="R57" s="269"/>
      <c r="S57" s="269"/>
      <c r="T57" s="269"/>
      <c r="U57" s="269"/>
      <c r="V57" s="269"/>
    </row>
    <row r="58" spans="6:22" s="7" customFormat="1" ht="15" customHeight="1">
      <c r="F58" s="145"/>
      <c r="G58" s="145"/>
      <c r="H58" s="269"/>
      <c r="I58" s="269"/>
      <c r="J58" s="269"/>
      <c r="K58" s="269"/>
      <c r="L58" s="269"/>
      <c r="M58" s="269"/>
      <c r="N58" s="269"/>
      <c r="O58" s="269"/>
      <c r="P58" s="269"/>
      <c r="Q58" s="269"/>
      <c r="R58" s="269"/>
      <c r="S58" s="269"/>
      <c r="T58" s="269"/>
      <c r="U58" s="269"/>
      <c r="V58" s="269"/>
    </row>
    <row r="59" spans="6:22" s="7" customFormat="1" ht="15" customHeight="1">
      <c r="F59" s="145"/>
      <c r="G59" s="145"/>
      <c r="H59" s="269"/>
      <c r="I59" s="269"/>
      <c r="J59" s="269"/>
      <c r="K59" s="269"/>
      <c r="L59" s="269"/>
      <c r="M59" s="269"/>
      <c r="N59" s="269"/>
      <c r="O59" s="269"/>
      <c r="P59" s="269"/>
      <c r="Q59" s="269"/>
      <c r="R59" s="269"/>
      <c r="S59" s="269"/>
      <c r="T59" s="269"/>
      <c r="U59" s="269"/>
      <c r="V59" s="269"/>
    </row>
    <row r="60" spans="6:22" s="7" customFormat="1" ht="15" customHeight="1">
      <c r="F60" s="145"/>
      <c r="G60" s="145"/>
      <c r="H60" s="269"/>
      <c r="I60" s="269"/>
      <c r="J60" s="269"/>
      <c r="K60" s="269"/>
      <c r="L60" s="269"/>
      <c r="M60" s="269"/>
      <c r="N60" s="269"/>
      <c r="O60" s="269"/>
      <c r="P60" s="269"/>
      <c r="Q60" s="269"/>
      <c r="R60" s="269"/>
      <c r="S60" s="269"/>
      <c r="T60" s="269"/>
      <c r="U60" s="269"/>
      <c r="V60" s="269"/>
    </row>
    <row r="61" spans="6:22" s="7" customFormat="1" ht="15" customHeight="1">
      <c r="F61" s="145"/>
      <c r="G61" s="145"/>
      <c r="H61" s="269"/>
      <c r="I61" s="269"/>
      <c r="J61" s="269"/>
      <c r="K61" s="269"/>
      <c r="L61" s="269"/>
      <c r="M61" s="269"/>
      <c r="N61" s="269"/>
      <c r="O61" s="269"/>
      <c r="P61" s="269"/>
      <c r="Q61" s="269"/>
      <c r="R61" s="269"/>
      <c r="S61" s="269"/>
      <c r="T61" s="269"/>
      <c r="U61" s="269"/>
      <c r="V61" s="269"/>
    </row>
    <row r="62" spans="6:22" s="7" customFormat="1" ht="15" customHeight="1">
      <c r="F62" s="145"/>
      <c r="G62" s="145"/>
      <c r="H62" s="269"/>
      <c r="I62" s="269"/>
      <c r="J62" s="269"/>
      <c r="K62" s="269"/>
      <c r="L62" s="269"/>
      <c r="M62" s="269"/>
      <c r="N62" s="269"/>
      <c r="O62" s="269"/>
      <c r="P62" s="269"/>
      <c r="Q62" s="269"/>
      <c r="R62" s="269"/>
      <c r="S62" s="269"/>
      <c r="T62" s="269"/>
      <c r="U62" s="269"/>
      <c r="V62" s="269"/>
    </row>
    <row r="63" spans="6:22" s="7" customFormat="1" ht="15" customHeight="1">
      <c r="F63" s="145"/>
      <c r="G63" s="145"/>
      <c r="H63" s="269"/>
      <c r="I63" s="269"/>
      <c r="J63" s="269"/>
      <c r="K63" s="269"/>
      <c r="L63" s="269"/>
      <c r="M63" s="269"/>
      <c r="N63" s="269"/>
      <c r="O63" s="269"/>
      <c r="P63" s="269"/>
      <c r="Q63" s="269"/>
      <c r="R63" s="269"/>
      <c r="S63" s="269"/>
      <c r="T63" s="269"/>
      <c r="U63" s="269"/>
      <c r="V63" s="269"/>
    </row>
    <row r="64" spans="6:22" s="7" customFormat="1" ht="15" customHeight="1">
      <c r="F64" s="145"/>
      <c r="G64" s="145"/>
      <c r="H64" s="269"/>
      <c r="I64" s="269"/>
      <c r="J64" s="269"/>
      <c r="K64" s="269"/>
      <c r="L64" s="269"/>
      <c r="M64" s="269"/>
      <c r="N64" s="269"/>
      <c r="O64" s="269"/>
      <c r="P64" s="269"/>
      <c r="Q64" s="269"/>
      <c r="R64" s="269"/>
      <c r="S64" s="269"/>
      <c r="T64" s="269"/>
      <c r="U64" s="269"/>
      <c r="V64" s="269"/>
    </row>
    <row r="65" spans="6:22" s="7" customFormat="1" ht="15" customHeight="1">
      <c r="F65" s="145"/>
      <c r="G65" s="145"/>
      <c r="H65" s="269"/>
      <c r="I65" s="269"/>
      <c r="J65" s="269"/>
      <c r="K65" s="269"/>
      <c r="L65" s="269"/>
      <c r="M65" s="269"/>
      <c r="N65" s="269"/>
      <c r="O65" s="269"/>
      <c r="P65" s="269"/>
      <c r="Q65" s="269"/>
      <c r="R65" s="269"/>
      <c r="S65" s="269"/>
      <c r="T65" s="269"/>
      <c r="U65" s="269"/>
      <c r="V65" s="269"/>
    </row>
    <row r="66" spans="6:22" s="7" customFormat="1" ht="15" customHeight="1">
      <c r="F66" s="145"/>
      <c r="G66" s="145"/>
      <c r="H66" s="269"/>
      <c r="I66" s="269"/>
      <c r="J66" s="269"/>
      <c r="K66" s="269"/>
      <c r="L66" s="269"/>
      <c r="M66" s="269"/>
      <c r="N66" s="269"/>
      <c r="O66" s="269"/>
      <c r="P66" s="269"/>
      <c r="Q66" s="269"/>
      <c r="R66" s="269"/>
      <c r="S66" s="269"/>
      <c r="T66" s="269"/>
      <c r="U66" s="269"/>
      <c r="V66" s="269"/>
    </row>
    <row r="67" spans="6:22" s="7" customFormat="1" ht="15" customHeight="1">
      <c r="F67" s="145"/>
      <c r="G67" s="145"/>
      <c r="H67" s="269"/>
      <c r="I67" s="269"/>
      <c r="J67" s="269"/>
      <c r="K67" s="269"/>
      <c r="L67" s="269"/>
      <c r="M67" s="269"/>
      <c r="N67" s="269"/>
      <c r="O67" s="269"/>
      <c r="P67" s="269"/>
      <c r="Q67" s="269"/>
      <c r="R67" s="269"/>
      <c r="S67" s="269"/>
      <c r="T67" s="269"/>
      <c r="U67" s="269"/>
      <c r="V67" s="269"/>
    </row>
    <row r="68" spans="6:22" s="7" customFormat="1" ht="15" customHeight="1">
      <c r="F68" s="145"/>
      <c r="G68" s="145"/>
      <c r="H68" s="269"/>
      <c r="I68" s="269"/>
      <c r="J68" s="269"/>
      <c r="K68" s="269"/>
      <c r="L68" s="269"/>
      <c r="M68" s="269"/>
      <c r="N68" s="269"/>
      <c r="O68" s="269"/>
      <c r="P68" s="269"/>
      <c r="Q68" s="269"/>
      <c r="R68" s="269"/>
      <c r="S68" s="269"/>
      <c r="T68" s="269"/>
      <c r="U68" s="269"/>
      <c r="V68" s="269"/>
    </row>
    <row r="69" spans="6:22" s="7" customFormat="1" ht="15" customHeight="1">
      <c r="F69" s="145"/>
      <c r="G69" s="145"/>
      <c r="H69" s="269"/>
      <c r="I69" s="269"/>
      <c r="J69" s="269"/>
      <c r="K69" s="269"/>
      <c r="L69" s="269"/>
      <c r="M69" s="269"/>
      <c r="N69" s="269"/>
      <c r="O69" s="269"/>
      <c r="P69" s="269"/>
      <c r="Q69" s="269"/>
      <c r="R69" s="269"/>
      <c r="S69" s="269"/>
      <c r="T69" s="269"/>
      <c r="U69" s="269"/>
      <c r="V69" s="269"/>
    </row>
    <row r="70" spans="6:22" s="7" customFormat="1" ht="15" customHeight="1">
      <c r="F70" s="145"/>
      <c r="G70" s="145"/>
      <c r="H70" s="269"/>
      <c r="I70" s="269"/>
      <c r="J70" s="269"/>
      <c r="K70" s="269"/>
      <c r="L70" s="269"/>
      <c r="M70" s="269"/>
      <c r="N70" s="269"/>
      <c r="O70" s="269"/>
      <c r="P70" s="269"/>
      <c r="Q70" s="269"/>
      <c r="R70" s="269"/>
      <c r="S70" s="269"/>
      <c r="T70" s="269"/>
      <c r="U70" s="269"/>
      <c r="V70" s="269"/>
    </row>
    <row r="71" spans="6:22" s="7" customFormat="1" ht="15" customHeight="1">
      <c r="F71" s="145"/>
      <c r="G71" s="145"/>
      <c r="H71" s="269"/>
      <c r="I71" s="269"/>
      <c r="J71" s="269"/>
      <c r="K71" s="269"/>
      <c r="L71" s="269"/>
      <c r="M71" s="269"/>
      <c r="N71" s="269"/>
      <c r="O71" s="269"/>
      <c r="P71" s="269"/>
      <c r="Q71" s="269"/>
      <c r="R71" s="269"/>
      <c r="S71" s="269"/>
      <c r="T71" s="269"/>
      <c r="U71" s="269"/>
      <c r="V71" s="269"/>
    </row>
    <row r="72" spans="6:22" s="7" customFormat="1" ht="15" customHeight="1">
      <c r="F72" s="145"/>
      <c r="G72" s="145"/>
      <c r="H72" s="269"/>
      <c r="I72" s="269"/>
      <c r="J72" s="269"/>
      <c r="K72" s="269"/>
      <c r="L72" s="269"/>
      <c r="M72" s="269"/>
      <c r="N72" s="269"/>
      <c r="O72" s="269"/>
      <c r="P72" s="269"/>
      <c r="Q72" s="269"/>
      <c r="R72" s="269"/>
      <c r="S72" s="269"/>
      <c r="T72" s="269"/>
      <c r="U72" s="269"/>
      <c r="V72" s="269"/>
    </row>
    <row r="73" spans="6:22" s="7" customFormat="1" ht="15" customHeight="1">
      <c r="F73" s="145"/>
      <c r="G73" s="145"/>
      <c r="H73" s="269"/>
      <c r="I73" s="269"/>
      <c r="J73" s="269"/>
      <c r="K73" s="269"/>
      <c r="L73" s="269"/>
      <c r="M73" s="269"/>
      <c r="N73" s="269"/>
      <c r="O73" s="269"/>
      <c r="P73" s="269"/>
      <c r="Q73" s="269"/>
      <c r="R73" s="269"/>
      <c r="S73" s="269"/>
      <c r="T73" s="269"/>
      <c r="U73" s="269"/>
      <c r="V73" s="269"/>
    </row>
    <row r="74" spans="6:22" s="7" customFormat="1" ht="15" customHeight="1">
      <c r="F74" s="145"/>
      <c r="G74" s="145"/>
      <c r="H74" s="269"/>
      <c r="I74" s="269"/>
      <c r="J74" s="269"/>
      <c r="K74" s="269"/>
      <c r="L74" s="269"/>
      <c r="M74" s="269"/>
      <c r="N74" s="269"/>
      <c r="O74" s="269"/>
      <c r="P74" s="269"/>
      <c r="Q74" s="269"/>
      <c r="R74" s="269"/>
      <c r="S74" s="269"/>
      <c r="T74" s="269"/>
      <c r="U74" s="269"/>
      <c r="V74" s="269"/>
    </row>
    <row r="75" spans="6:22" s="7" customFormat="1" ht="15" customHeight="1">
      <c r="F75" s="145"/>
      <c r="G75" s="145"/>
      <c r="H75" s="269"/>
      <c r="I75" s="269"/>
      <c r="J75" s="269"/>
      <c r="K75" s="269"/>
      <c r="L75" s="269"/>
      <c r="M75" s="269"/>
      <c r="N75" s="269"/>
      <c r="O75" s="269"/>
      <c r="P75" s="269"/>
      <c r="Q75" s="269"/>
      <c r="R75" s="269"/>
      <c r="S75" s="269"/>
      <c r="T75" s="269"/>
      <c r="U75" s="269"/>
      <c r="V75" s="269"/>
    </row>
    <row r="76" spans="6:22" s="7" customFormat="1" ht="15" customHeight="1">
      <c r="F76" s="145"/>
      <c r="G76" s="145"/>
      <c r="H76" s="269"/>
      <c r="I76" s="269"/>
      <c r="J76" s="269"/>
      <c r="K76" s="269"/>
      <c r="L76" s="269"/>
      <c r="M76" s="269"/>
      <c r="N76" s="269"/>
      <c r="O76" s="269"/>
      <c r="P76" s="269"/>
      <c r="Q76" s="269"/>
      <c r="R76" s="269"/>
      <c r="S76" s="269"/>
      <c r="T76" s="269"/>
      <c r="U76" s="269"/>
      <c r="V76" s="269"/>
    </row>
    <row r="77" spans="6:22" s="7" customFormat="1" ht="15" customHeight="1">
      <c r="F77" s="145"/>
      <c r="G77" s="145"/>
      <c r="H77" s="269"/>
      <c r="I77" s="269"/>
      <c r="J77" s="269"/>
      <c r="K77" s="269"/>
      <c r="L77" s="269"/>
      <c r="M77" s="269"/>
      <c r="N77" s="269"/>
      <c r="O77" s="269"/>
      <c r="P77" s="269"/>
      <c r="Q77" s="269"/>
      <c r="R77" s="269"/>
      <c r="S77" s="269"/>
      <c r="T77" s="269"/>
      <c r="U77" s="269"/>
      <c r="V77" s="269"/>
    </row>
    <row r="78" spans="6:22" s="7" customFormat="1" ht="15" customHeight="1">
      <c r="F78" s="145"/>
      <c r="G78" s="145"/>
      <c r="H78" s="269"/>
      <c r="I78" s="269"/>
      <c r="J78" s="269"/>
      <c r="K78" s="269"/>
      <c r="L78" s="269"/>
      <c r="M78" s="269"/>
      <c r="N78" s="269"/>
      <c r="O78" s="269"/>
      <c r="P78" s="269"/>
      <c r="Q78" s="269"/>
      <c r="R78" s="269"/>
      <c r="S78" s="269"/>
      <c r="T78" s="269"/>
      <c r="U78" s="269"/>
      <c r="V78" s="269"/>
    </row>
    <row r="79" spans="6:22" s="7" customFormat="1" ht="15" customHeight="1">
      <c r="F79" s="145"/>
      <c r="G79" s="145"/>
      <c r="H79" s="269"/>
      <c r="I79" s="269"/>
      <c r="J79" s="269"/>
      <c r="K79" s="269"/>
      <c r="L79" s="269"/>
      <c r="M79" s="269"/>
      <c r="N79" s="269"/>
      <c r="O79" s="269"/>
      <c r="P79" s="269"/>
      <c r="Q79" s="269"/>
      <c r="R79" s="269"/>
      <c r="S79" s="269"/>
      <c r="T79" s="269"/>
      <c r="U79" s="269"/>
      <c r="V79" s="269"/>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E1"/>
    </sheetView>
  </sheetViews>
  <sheetFormatPr defaultColWidth="15.7109375" defaultRowHeight="15" customHeight="1"/>
  <cols>
    <col min="1" max="1" width="64.140625" style="7" bestFit="1" customWidth="1"/>
    <col min="2" max="2" width="17.28125" style="73" bestFit="1" customWidth="1"/>
    <col min="3" max="3" width="16.140625" style="73" bestFit="1" customWidth="1"/>
    <col min="4" max="4" width="12.7109375" style="7" bestFit="1" customWidth="1"/>
    <col min="5" max="5" width="16.140625" style="7" bestFit="1" customWidth="1"/>
    <col min="6" max="16384" width="15.7109375" style="7" customWidth="1"/>
  </cols>
  <sheetData>
    <row r="1" spans="1:5" s="45" customFormat="1" ht="30" customHeight="1">
      <c r="A1" s="285" t="s">
        <v>0</v>
      </c>
      <c r="B1" s="285"/>
      <c r="C1" s="285"/>
      <c r="D1" s="285"/>
      <c r="E1" s="285"/>
    </row>
    <row r="2" spans="1:3" s="46" customFormat="1" ht="15" customHeight="1">
      <c r="A2" s="282"/>
      <c r="B2" s="282"/>
      <c r="C2" s="282"/>
    </row>
    <row r="3" spans="1:5" s="47" customFormat="1" ht="15" customHeight="1">
      <c r="A3" s="283" t="s">
        <v>40</v>
      </c>
      <c r="B3" s="283"/>
      <c r="C3" s="283"/>
      <c r="D3" s="283"/>
      <c r="E3" s="283"/>
    </row>
    <row r="4" spans="1:5" s="47" customFormat="1" ht="15" customHeight="1">
      <c r="A4" s="284" t="s">
        <v>41</v>
      </c>
      <c r="B4" s="283"/>
      <c r="C4" s="283"/>
      <c r="D4" s="283"/>
      <c r="E4" s="283"/>
    </row>
    <row r="5" spans="1:3" s="47" customFormat="1" ht="15" customHeight="1">
      <c r="A5" s="48"/>
      <c r="B5" s="49"/>
      <c r="C5" s="49"/>
    </row>
    <row r="6" spans="1:5" ht="15" customHeight="1">
      <c r="A6" s="5"/>
      <c r="B6" s="50" t="s">
        <v>42</v>
      </c>
      <c r="C6" s="51"/>
      <c r="D6" s="50" t="s">
        <v>43</v>
      </c>
      <c r="E6" s="51"/>
    </row>
    <row r="7" spans="1:5" ht="15" customHeight="1">
      <c r="A7" s="5"/>
      <c r="B7" s="52"/>
      <c r="C7" s="53"/>
      <c r="D7" s="52"/>
      <c r="E7" s="53"/>
    </row>
    <row r="8" spans="1:5" ht="15" customHeight="1">
      <c r="A8" s="54" t="s">
        <v>44</v>
      </c>
      <c r="B8" s="52"/>
      <c r="C8" s="55"/>
      <c r="D8" s="52"/>
      <c r="E8" s="55"/>
    </row>
    <row r="9" spans="1:5" ht="15" customHeight="1">
      <c r="A9" s="54"/>
      <c r="B9" s="52"/>
      <c r="C9" s="55"/>
      <c r="D9" s="52"/>
      <c r="E9" s="55"/>
    </row>
    <row r="10" spans="1:5" ht="15" customHeight="1">
      <c r="A10" s="5" t="s">
        <v>45</v>
      </c>
      <c r="B10" s="56"/>
      <c r="C10" s="57">
        <f>'Earned Incurred QTD-5'!D16</f>
        <v>1274746</v>
      </c>
      <c r="D10" s="56"/>
      <c r="E10" s="57">
        <f>'Earned Incurred YTD-6'!D16</f>
        <v>2546574</v>
      </c>
    </row>
    <row r="11" spans="1:5" ht="15" customHeight="1">
      <c r="A11" s="54"/>
      <c r="B11" s="56"/>
      <c r="C11" s="58"/>
      <c r="D11" s="56"/>
      <c r="E11" s="58"/>
    </row>
    <row r="12" spans="1:5" ht="15" customHeight="1">
      <c r="A12" s="54" t="s">
        <v>46</v>
      </c>
      <c r="B12" s="56"/>
      <c r="C12" s="58"/>
      <c r="D12" s="56"/>
      <c r="E12" s="58"/>
    </row>
    <row r="13" spans="1:5" ht="15" customHeight="1">
      <c r="A13" s="5" t="s">
        <v>47</v>
      </c>
      <c r="B13" s="59">
        <f>'Earned Incurred QTD-5'!D23</f>
        <v>366140.9</v>
      </c>
      <c r="C13" s="60"/>
      <c r="D13" s="59">
        <f>'Earned Incurred YTD-6'!D23</f>
        <v>600993.23</v>
      </c>
      <c r="E13" s="60"/>
    </row>
    <row r="14" spans="1:5" ht="15" customHeight="1">
      <c r="A14" s="5" t="s">
        <v>48</v>
      </c>
      <c r="B14" s="59">
        <f>'Earned Incurred QTD-5'!D30</f>
        <v>133666</v>
      </c>
      <c r="C14" s="60"/>
      <c r="D14" s="59">
        <f>'Earned Incurred YTD-6'!D30</f>
        <v>280013</v>
      </c>
      <c r="E14" s="60"/>
    </row>
    <row r="15" spans="1:5" ht="15" customHeight="1">
      <c r="A15" s="5" t="s">
        <v>49</v>
      </c>
      <c r="B15" s="59">
        <f>'Earned Incurred QTD-5'!C37</f>
        <v>103227</v>
      </c>
      <c r="C15" s="60"/>
      <c r="D15" s="59">
        <f>'Earned Incurred YTD-6'!C37</f>
        <v>196661</v>
      </c>
      <c r="E15" s="60"/>
    </row>
    <row r="16" spans="1:5" ht="15" customHeight="1">
      <c r="A16" s="5" t="s">
        <v>50</v>
      </c>
      <c r="B16" s="59">
        <f>'Earned Incurred QTD-5'!C39+'Earned Incurred QTD-5'!C38+'Earned Incurred QTD-5'!C43</f>
        <v>761913</v>
      </c>
      <c r="C16" s="60"/>
      <c r="D16" s="59">
        <f>'Earned Incurred YTD-6'!C38+'Earned Incurred YTD-6'!C39+'Earned Incurred YTD-6'!C43</f>
        <v>1535176</v>
      </c>
      <c r="E16" s="60"/>
    </row>
    <row r="17" spans="1:5" ht="15" customHeight="1">
      <c r="A17" s="5" t="s">
        <v>51</v>
      </c>
      <c r="B17" s="61">
        <f>'Earned Incurred QTD-5'!D36</f>
        <v>3294</v>
      </c>
      <c r="C17" s="60"/>
      <c r="D17" s="61">
        <f>'Earned Incurred YTD-6'!D36</f>
        <v>15801</v>
      </c>
      <c r="E17" s="60"/>
    </row>
    <row r="18" spans="1:5" ht="15" customHeight="1">
      <c r="A18" s="5" t="s">
        <v>52</v>
      </c>
      <c r="B18" s="62"/>
      <c r="C18" s="63">
        <f>SUM(B13:B17)</f>
        <v>1368240.9</v>
      </c>
      <c r="D18" s="62"/>
      <c r="E18" s="63">
        <f>SUM(D13:D17)</f>
        <v>2628644.23</v>
      </c>
    </row>
    <row r="19" spans="1:5" ht="15" customHeight="1">
      <c r="A19" s="5"/>
      <c r="B19" s="62"/>
      <c r="C19" s="64"/>
      <c r="D19" s="62"/>
      <c r="E19" s="64"/>
    </row>
    <row r="20" spans="1:5" ht="15" customHeight="1">
      <c r="A20" s="5" t="s">
        <v>53</v>
      </c>
      <c r="B20" s="62"/>
      <c r="C20" s="65">
        <f>C10-C18</f>
        <v>-93494.8999999999</v>
      </c>
      <c r="D20" s="62"/>
      <c r="E20" s="65">
        <f>E10-E18</f>
        <v>-82070.22999999998</v>
      </c>
    </row>
    <row r="21" spans="1:5" ht="15" customHeight="1">
      <c r="A21" s="54"/>
      <c r="B21" s="62"/>
      <c r="C21" s="66"/>
      <c r="D21" s="62"/>
      <c r="E21" s="66"/>
    </row>
    <row r="22" spans="1:5" ht="15" customHeight="1">
      <c r="A22" s="54" t="s">
        <v>54</v>
      </c>
      <c r="B22" s="62"/>
      <c r="C22" s="66"/>
      <c r="D22" s="62"/>
      <c r="E22" s="66"/>
    </row>
    <row r="23" spans="1:5" ht="15" customHeight="1">
      <c r="A23" s="5" t="s">
        <v>55</v>
      </c>
      <c r="B23" s="59">
        <f>'Earned Incurred QTD-5'!D52</f>
        <v>44860</v>
      </c>
      <c r="C23" s="64"/>
      <c r="D23" s="59">
        <f>'Earned Incurred YTD-6'!D52</f>
        <v>75127</v>
      </c>
      <c r="E23" s="64"/>
    </row>
    <row r="24" spans="1:5" ht="15" customHeight="1">
      <c r="A24" s="5" t="s">
        <v>56</v>
      </c>
      <c r="B24" s="67">
        <f>'Earned Incurred QTD-5'!D53</f>
        <v>-2210</v>
      </c>
      <c r="C24" s="64"/>
      <c r="D24" s="67">
        <f>'Earned Incurred YTD-6'!D53</f>
        <v>-323</v>
      </c>
      <c r="E24" s="64"/>
    </row>
    <row r="25" spans="1:5" ht="15" customHeight="1">
      <c r="A25" s="5" t="s">
        <v>57</v>
      </c>
      <c r="B25" s="59"/>
      <c r="C25" s="63">
        <f>SUM(B23:B24)</f>
        <v>42650</v>
      </c>
      <c r="D25" s="59"/>
      <c r="E25" s="63">
        <f>SUM(D23:D24)</f>
        <v>74804</v>
      </c>
    </row>
    <row r="26" spans="1:5" ht="15" customHeight="1">
      <c r="A26" s="5"/>
      <c r="B26" s="62"/>
      <c r="C26" s="66"/>
      <c r="D26" s="62"/>
      <c r="E26" s="66"/>
    </row>
    <row r="27" spans="1:5" ht="15" customHeight="1">
      <c r="A27" s="54" t="s">
        <v>58</v>
      </c>
      <c r="B27" s="62"/>
      <c r="C27" s="66"/>
      <c r="D27" s="62"/>
      <c r="E27" s="66"/>
    </row>
    <row r="28" spans="1:5" ht="15" customHeight="1">
      <c r="A28" s="5" t="s">
        <v>59</v>
      </c>
      <c r="B28" s="61">
        <f>'Earned Incurred QTD-5'!D55</f>
        <v>1844</v>
      </c>
      <c r="C28" s="64"/>
      <c r="D28" s="67">
        <f>'Earned Incurred YTD-6'!D55</f>
        <v>3998</v>
      </c>
      <c r="E28" s="64"/>
    </row>
    <row r="29" spans="1:5" ht="15" customHeight="1">
      <c r="A29" s="5" t="s">
        <v>60</v>
      </c>
      <c r="B29" s="59"/>
      <c r="C29" s="63">
        <f>SUM(B28:B28)</f>
        <v>1844</v>
      </c>
      <c r="D29" s="59"/>
      <c r="E29" s="63">
        <f>SUM(D28:D28)</f>
        <v>3998</v>
      </c>
    </row>
    <row r="30" spans="1:5" ht="15" customHeight="1">
      <c r="A30" s="5"/>
      <c r="B30" s="62"/>
      <c r="C30" s="66"/>
      <c r="D30" s="62"/>
      <c r="E30" s="66"/>
    </row>
    <row r="31" spans="1:5" ht="15.75" thickBot="1">
      <c r="A31" s="5" t="s">
        <v>61</v>
      </c>
      <c r="B31" s="62"/>
      <c r="C31" s="68">
        <f>C20+C25+C29</f>
        <v>-49000.89999999991</v>
      </c>
      <c r="D31" s="62"/>
      <c r="E31" s="68">
        <f>E20+E25+E29</f>
        <v>-3268.2299999999814</v>
      </c>
    </row>
    <row r="32" spans="1:5" ht="15" customHeight="1">
      <c r="A32" s="54"/>
      <c r="B32" s="62"/>
      <c r="C32" s="69"/>
      <c r="D32" s="62"/>
      <c r="E32" s="69"/>
    </row>
    <row r="33" spans="1:5" ht="15" customHeight="1">
      <c r="A33" s="54" t="s">
        <v>37</v>
      </c>
      <c r="B33" s="62"/>
      <c r="C33" s="66"/>
      <c r="D33" s="62"/>
      <c r="E33" s="66"/>
    </row>
    <row r="34" spans="1:5" ht="15" customHeight="1">
      <c r="A34" s="5" t="s">
        <v>62</v>
      </c>
      <c r="B34" s="62"/>
      <c r="C34" s="65">
        <v>1838720.8699999885</v>
      </c>
      <c r="D34" s="62"/>
      <c r="E34" s="65">
        <v>1801214.8699999885</v>
      </c>
    </row>
    <row r="35" spans="1:5" ht="15" customHeight="1">
      <c r="A35" s="5" t="s">
        <v>63</v>
      </c>
      <c r="B35" s="70">
        <f>C31</f>
        <v>-49000.89999999991</v>
      </c>
      <c r="C35" s="66"/>
      <c r="D35" s="70">
        <f>E31</f>
        <v>-3268.2299999999814</v>
      </c>
      <c r="E35" s="66"/>
    </row>
    <row r="36" spans="1:5" ht="15" customHeight="1">
      <c r="A36" s="71" t="s">
        <v>64</v>
      </c>
      <c r="B36" s="70">
        <f>-'[1]TB - Rounded'!G200</f>
        <v>-123581</v>
      </c>
      <c r="C36" s="64"/>
      <c r="D36" s="70">
        <f>-177544</f>
        <v>-177544</v>
      </c>
      <c r="E36" s="64"/>
    </row>
    <row r="37" spans="1:5" ht="15" customHeight="1">
      <c r="A37" s="71" t="s">
        <v>65</v>
      </c>
      <c r="B37" s="67">
        <f>-'[1]TB - Rounded'!H196</f>
        <v>2586</v>
      </c>
      <c r="C37" s="59"/>
      <c r="D37" s="72">
        <v>48322</v>
      </c>
      <c r="E37" s="64"/>
    </row>
    <row r="38" spans="2:5" ht="15" customHeight="1">
      <c r="B38" s="70"/>
      <c r="C38" s="66"/>
      <c r="D38" s="59" t="s">
        <v>66</v>
      </c>
      <c r="E38" s="66"/>
    </row>
    <row r="39" spans="1:5" ht="15" customHeight="1">
      <c r="A39" s="5" t="s">
        <v>67</v>
      </c>
      <c r="C39" s="70">
        <f>SUM(B35:B37)</f>
        <v>-169995.8999999999</v>
      </c>
      <c r="D39" s="74"/>
      <c r="E39" s="65">
        <f>SUM(D35:D37)</f>
        <v>-132490.22999999998</v>
      </c>
    </row>
    <row r="40" spans="1:5" ht="15" customHeight="1">
      <c r="A40" s="5"/>
      <c r="C40" s="64"/>
      <c r="D40" s="73"/>
      <c r="E40" s="64"/>
    </row>
    <row r="41" spans="1:5" ht="15" customHeight="1">
      <c r="A41" s="75" t="s">
        <v>68</v>
      </c>
      <c r="C41" s="76"/>
      <c r="D41" s="73"/>
      <c r="E41" s="76"/>
    </row>
    <row r="42" spans="1:5" ht="15" customHeight="1" thickBot="1">
      <c r="A42" s="77"/>
      <c r="B42" s="56"/>
      <c r="C42" s="78">
        <f>C34+C39</f>
        <v>1668724.9699999886</v>
      </c>
      <c r="D42" s="56"/>
      <c r="E42" s="78">
        <f>E34+E39</f>
        <v>1668724.6399999885</v>
      </c>
    </row>
    <row r="43" spans="1:5" ht="15" customHeight="1" thickTop="1">
      <c r="A43" s="77"/>
      <c r="D43" s="73"/>
      <c r="E43" s="73"/>
    </row>
    <row r="44" spans="4:5" ht="15" customHeight="1">
      <c r="D44" s="73"/>
      <c r="E44" s="73"/>
    </row>
    <row r="45" ht="15" customHeight="1">
      <c r="A45" s="79"/>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G83"/>
  <sheetViews>
    <sheetView zoomScalePageLayoutView="0" workbookViewId="0" topLeftCell="A1">
      <selection activeCell="A1" sqref="A1:F1"/>
    </sheetView>
  </sheetViews>
  <sheetFormatPr defaultColWidth="15.7109375" defaultRowHeight="15" customHeight="1"/>
  <cols>
    <col min="1" max="1" width="64.7109375" style="47" bestFit="1" customWidth="1"/>
    <col min="2" max="3" width="15.7109375" style="47" customWidth="1"/>
    <col min="4" max="5" width="15.7109375" style="116" customWidth="1"/>
    <col min="6" max="6" width="15.7109375" style="117" customWidth="1"/>
    <col min="7" max="16384" width="15.7109375" style="47" customWidth="1"/>
  </cols>
  <sheetData>
    <row r="1" spans="1:6" s="80" customFormat="1" ht="30" customHeight="1">
      <c r="A1" s="286" t="s">
        <v>0</v>
      </c>
      <c r="B1" s="286"/>
      <c r="C1" s="286"/>
      <c r="D1" s="286"/>
      <c r="E1" s="286"/>
      <c r="F1" s="286"/>
    </row>
    <row r="2" spans="1:6" s="46" customFormat="1" ht="15" customHeight="1">
      <c r="A2" s="287"/>
      <c r="B2" s="287"/>
      <c r="C2" s="287"/>
      <c r="D2" s="287"/>
      <c r="E2" s="287"/>
      <c r="F2" s="287"/>
    </row>
    <row r="3" spans="1:6" s="82" customFormat="1" ht="15" customHeight="1">
      <c r="A3" s="288" t="s">
        <v>69</v>
      </c>
      <c r="B3" s="288"/>
      <c r="C3" s="288"/>
      <c r="D3" s="288"/>
      <c r="E3" s="288"/>
      <c r="F3" s="288"/>
    </row>
    <row r="4" spans="1:6" s="82" customFormat="1" ht="15" customHeight="1">
      <c r="A4" s="288" t="s">
        <v>70</v>
      </c>
      <c r="B4" s="288"/>
      <c r="C4" s="288"/>
      <c r="D4" s="288"/>
      <c r="E4" s="288"/>
      <c r="F4" s="288"/>
    </row>
    <row r="5" spans="1:6" s="88" customFormat="1" ht="15" customHeight="1">
      <c r="A5" s="83"/>
      <c r="B5" s="84"/>
      <c r="C5" s="84"/>
      <c r="D5" s="85"/>
      <c r="E5" s="86"/>
      <c r="F5" s="87"/>
    </row>
    <row r="6" spans="1:6" s="91" customFormat="1" ht="30" customHeight="1">
      <c r="A6" s="89"/>
      <c r="B6" s="90" t="s">
        <v>71</v>
      </c>
      <c r="C6" s="90" t="s">
        <v>72</v>
      </c>
      <c r="D6" s="90" t="s">
        <v>73</v>
      </c>
      <c r="E6" s="90" t="s">
        <v>74</v>
      </c>
      <c r="F6" s="90" t="s">
        <v>75</v>
      </c>
    </row>
    <row r="7" spans="1:6" s="95" customFormat="1" ht="15" customHeight="1">
      <c r="A7" s="92" t="s">
        <v>76</v>
      </c>
      <c r="B7" s="93"/>
      <c r="C7" s="93"/>
      <c r="D7" s="94"/>
      <c r="E7" s="94"/>
      <c r="F7" s="94"/>
    </row>
    <row r="8" spans="1:6" s="7" customFormat="1" ht="15" customHeight="1">
      <c r="A8" s="35" t="s">
        <v>77</v>
      </c>
      <c r="B8" s="96">
        <f>'Premiums QTD-7'!B12</f>
        <v>1270326</v>
      </c>
      <c r="C8" s="96">
        <f>'Premiums QTD-7'!C12</f>
        <v>-15528</v>
      </c>
      <c r="D8" s="96">
        <f>'Premiums QTD-7'!D12</f>
        <v>-101</v>
      </c>
      <c r="E8" s="97">
        <f>'Premiums QTD-7'!E12</f>
        <v>0</v>
      </c>
      <c r="F8" s="96">
        <f>SUM(B8:E8)</f>
        <v>1254697</v>
      </c>
    </row>
    <row r="9" spans="1:6" s="7" customFormat="1" ht="15" customHeight="1">
      <c r="A9" s="98" t="s">
        <v>78</v>
      </c>
      <c r="B9" s="99">
        <f>'Earned Incurred QTD-5'!D55</f>
        <v>1844</v>
      </c>
      <c r="C9" s="97">
        <v>0</v>
      </c>
      <c r="D9" s="97">
        <v>0</v>
      </c>
      <c r="E9" s="97">
        <v>0</v>
      </c>
      <c r="F9" s="99">
        <f>SUM(B9:E9)</f>
        <v>1844</v>
      </c>
    </row>
    <row r="10" spans="1:6" s="7" customFormat="1" ht="15" customHeight="1">
      <c r="A10" s="35" t="s">
        <v>79</v>
      </c>
      <c r="B10" s="99">
        <f>'Earned Incurred QTD-5'!C48</f>
        <v>30742</v>
      </c>
      <c r="C10" s="97">
        <v>0</v>
      </c>
      <c r="D10" s="97">
        <v>0</v>
      </c>
      <c r="E10" s="97">
        <v>0</v>
      </c>
      <c r="F10" s="99">
        <f>SUM(B10:E10)</f>
        <v>30742</v>
      </c>
    </row>
    <row r="11" spans="1:6" s="7" customFormat="1" ht="15" customHeight="1">
      <c r="A11" s="35" t="s">
        <v>80</v>
      </c>
      <c r="B11" s="100">
        <f>'Earned Incurred QTD-5'!D53</f>
        <v>-2210</v>
      </c>
      <c r="C11" s="97">
        <v>0</v>
      </c>
      <c r="D11" s="97">
        <v>0</v>
      </c>
      <c r="E11" s="97">
        <v>0</v>
      </c>
      <c r="F11" s="100">
        <f>SUM(B11:E11)</f>
        <v>-2210</v>
      </c>
    </row>
    <row r="12" spans="1:6" s="7" customFormat="1" ht="15" customHeight="1" thickBot="1">
      <c r="A12" s="35" t="s">
        <v>81</v>
      </c>
      <c r="B12" s="101">
        <f>SUM(B8:B11)</f>
        <v>1300702</v>
      </c>
      <c r="C12" s="101">
        <f>SUM(C8:C11)</f>
        <v>-15528</v>
      </c>
      <c r="D12" s="101">
        <f>SUM(D8:D11)</f>
        <v>-101</v>
      </c>
      <c r="E12" s="102">
        <f>SUM(E8:E11)</f>
        <v>0</v>
      </c>
      <c r="F12" s="103">
        <f>SUM(F8:F11)</f>
        <v>1285073</v>
      </c>
    </row>
    <row r="13" spans="1:6" s="7" customFormat="1" ht="15" customHeight="1" thickTop="1">
      <c r="A13" s="35"/>
      <c r="B13" s="104"/>
      <c r="C13" s="104"/>
      <c r="D13" s="104"/>
      <c r="E13" s="105"/>
      <c r="F13" s="105"/>
    </row>
    <row r="14" spans="1:6" s="7" customFormat="1" ht="15" customHeight="1">
      <c r="A14" s="92" t="s">
        <v>82</v>
      </c>
      <c r="B14" s="94"/>
      <c r="C14" s="94"/>
      <c r="D14" s="94"/>
      <c r="E14" s="106"/>
      <c r="F14" s="105"/>
    </row>
    <row r="15" spans="1:6" s="7" customFormat="1" ht="15" customHeight="1">
      <c r="A15" s="35" t="s">
        <v>83</v>
      </c>
      <c r="B15" s="99">
        <f>'Losses Incurred QTD-9'!B12</f>
        <v>185398</v>
      </c>
      <c r="C15" s="99">
        <f>'Losses Incurred QTD-9'!C12</f>
        <v>100551</v>
      </c>
      <c r="D15" s="100">
        <f>'Losses Incurred QTD-9'!D12</f>
        <v>51843</v>
      </c>
      <c r="E15" s="100">
        <f>'Losses Incurred QTD-9'!E12</f>
        <v>10618</v>
      </c>
      <c r="F15" s="99">
        <f aca="true" t="shared" si="0" ref="F15:F23">SUM(B15:E15)</f>
        <v>348410</v>
      </c>
    </row>
    <row r="16" spans="1:6" s="7" customFormat="1" ht="15" customHeight="1">
      <c r="A16" s="35" t="s">
        <v>84</v>
      </c>
      <c r="B16" s="99">
        <f>'[2]Loss Expenses Paid QTD-15'!C30</f>
        <v>9469</v>
      </c>
      <c r="C16" s="99">
        <f>'[2]Loss Expenses Paid QTD-15'!C24</f>
        <v>20989</v>
      </c>
      <c r="D16" s="99">
        <f>'[2]Loss Expenses Paid QTD-15'!C18</f>
        <v>1952</v>
      </c>
      <c r="E16" s="99">
        <f>'[2]Loss Expenses Paid QTD-15'!C12</f>
        <v>6395</v>
      </c>
      <c r="F16" s="99">
        <f t="shared" si="0"/>
        <v>38805</v>
      </c>
    </row>
    <row r="17" spans="1:6" s="7" customFormat="1" ht="15" customHeight="1">
      <c r="A17" s="35" t="s">
        <v>85</v>
      </c>
      <c r="B17" s="99">
        <f>'[2]Loss Expenses Paid QTD-15'!I30</f>
        <v>49845</v>
      </c>
      <c r="C17" s="99">
        <f>'[2]Loss Expenses Paid QTD-15'!I24</f>
        <v>34160</v>
      </c>
      <c r="D17" s="99">
        <f>'[2]Loss Expenses Paid QTD-15'!I18</f>
        <v>20208</v>
      </c>
      <c r="E17" s="99">
        <f>'[2]Loss Expenses Paid QTD-15'!I12</f>
        <v>2855</v>
      </c>
      <c r="F17" s="99">
        <f t="shared" si="0"/>
        <v>107068</v>
      </c>
    </row>
    <row r="18" spans="1:6" s="7" customFormat="1" ht="15" customHeight="1">
      <c r="A18" s="35" t="s">
        <v>86</v>
      </c>
      <c r="B18" s="99">
        <f>'[1]TB - Rounded'!H406</f>
        <v>5698</v>
      </c>
      <c r="C18" s="97">
        <v>0</v>
      </c>
      <c r="D18" s="97">
        <v>0</v>
      </c>
      <c r="E18" s="97">
        <v>0</v>
      </c>
      <c r="F18" s="99">
        <f t="shared" si="0"/>
        <v>5698</v>
      </c>
    </row>
    <row r="19" spans="1:6" s="7" customFormat="1" ht="15" customHeight="1">
      <c r="A19" s="107" t="s">
        <v>87</v>
      </c>
      <c r="B19" s="99">
        <f>'[1]TB - Rounded'!H411</f>
        <v>3665</v>
      </c>
      <c r="C19" s="97">
        <v>0</v>
      </c>
      <c r="D19" s="97">
        <v>0</v>
      </c>
      <c r="E19" s="97">
        <v>0</v>
      </c>
      <c r="F19" s="99">
        <f t="shared" si="0"/>
        <v>3665</v>
      </c>
    </row>
    <row r="20" spans="1:6" s="7" customFormat="1" ht="15" customHeight="1">
      <c r="A20" s="35" t="s">
        <v>88</v>
      </c>
      <c r="B20" s="99">
        <f>'[1]TB - Rounded'!H408</f>
        <v>4200</v>
      </c>
      <c r="C20" s="97">
        <v>0</v>
      </c>
      <c r="D20" s="97">
        <v>0</v>
      </c>
      <c r="E20" s="97">
        <v>0</v>
      </c>
      <c r="F20" s="99">
        <f t="shared" si="0"/>
        <v>4200</v>
      </c>
    </row>
    <row r="21" spans="1:6" s="7" customFormat="1" ht="15" customHeight="1">
      <c r="A21" s="107" t="s">
        <v>89</v>
      </c>
      <c r="B21" s="99">
        <f>'[1]TB - Rounded'!H401</f>
        <v>104334</v>
      </c>
      <c r="C21" s="100">
        <f>'[1]TB - Rounded'!H397</f>
        <v>-1097</v>
      </c>
      <c r="D21" s="100">
        <f>'[1]TB - Rounded'!H393</f>
        <v>-10</v>
      </c>
      <c r="E21" s="97">
        <v>0</v>
      </c>
      <c r="F21" s="99">
        <f t="shared" si="0"/>
        <v>103227</v>
      </c>
    </row>
    <row r="22" spans="1:6" s="7" customFormat="1" ht="15" customHeight="1">
      <c r="A22" s="35" t="s">
        <v>90</v>
      </c>
      <c r="B22" s="99">
        <f>'Earned Incurred QTD-5'!C39</f>
        <v>719799</v>
      </c>
      <c r="C22" s="97">
        <v>0</v>
      </c>
      <c r="D22" s="97">
        <v>0</v>
      </c>
      <c r="E22" s="97">
        <v>0</v>
      </c>
      <c r="F22" s="99">
        <f t="shared" si="0"/>
        <v>719799</v>
      </c>
    </row>
    <row r="23" spans="1:6" s="7" customFormat="1" ht="15" customHeight="1">
      <c r="A23" s="35" t="s">
        <v>34</v>
      </c>
      <c r="B23" s="99">
        <v>6887</v>
      </c>
      <c r="C23" s="97">
        <v>0</v>
      </c>
      <c r="D23" s="97">
        <v>0</v>
      </c>
      <c r="E23" s="97">
        <v>0</v>
      </c>
      <c r="F23" s="99">
        <f t="shared" si="0"/>
        <v>6887</v>
      </c>
    </row>
    <row r="24" spans="1:7" s="7" customFormat="1" ht="15" customHeight="1" thickBot="1">
      <c r="A24" s="35" t="s">
        <v>81</v>
      </c>
      <c r="B24" s="101">
        <f>SUM(B15:B23)</f>
        <v>1089295</v>
      </c>
      <c r="C24" s="101">
        <f>SUM(C15:C23)</f>
        <v>154603</v>
      </c>
      <c r="D24" s="101">
        <f>SUM(D15:D23)</f>
        <v>73993</v>
      </c>
      <c r="E24" s="101">
        <f>SUM(E15:E23)</f>
        <v>19868</v>
      </c>
      <c r="F24" s="103">
        <f>SUM(F15:F23)</f>
        <v>1337759</v>
      </c>
      <c r="G24" s="35"/>
    </row>
    <row r="25" spans="1:6" s="7" customFormat="1" ht="15" customHeight="1" thickTop="1">
      <c r="A25" s="35"/>
      <c r="B25" s="104"/>
      <c r="C25" s="104"/>
      <c r="D25" s="104"/>
      <c r="E25" s="104"/>
      <c r="F25" s="105"/>
    </row>
    <row r="26" spans="1:6" s="7" customFormat="1" ht="15" customHeight="1" thickBot="1">
      <c r="A26" s="108" t="s">
        <v>91</v>
      </c>
      <c r="B26" s="109">
        <f>B12-B24</f>
        <v>211407</v>
      </c>
      <c r="C26" s="109">
        <f>C12-C24</f>
        <v>-170131</v>
      </c>
      <c r="D26" s="109">
        <f>D12-D24</f>
        <v>-74094</v>
      </c>
      <c r="E26" s="109">
        <f>E12-E24</f>
        <v>-19868</v>
      </c>
      <c r="F26" s="110">
        <f>SUM(B26:E26)</f>
        <v>-52686</v>
      </c>
    </row>
    <row r="27" spans="1:6" s="7" customFormat="1" ht="15" customHeight="1" thickTop="1">
      <c r="A27" s="35"/>
      <c r="B27" s="104"/>
      <c r="C27" s="104"/>
      <c r="D27" s="104"/>
      <c r="E27" s="105"/>
      <c r="F27" s="105"/>
    </row>
    <row r="28" spans="1:6" s="7" customFormat="1" ht="15" customHeight="1">
      <c r="A28" s="92" t="s">
        <v>92</v>
      </c>
      <c r="B28" s="94"/>
      <c r="C28" s="94"/>
      <c r="D28" s="94"/>
      <c r="E28" s="106"/>
      <c r="F28" s="105"/>
    </row>
    <row r="29" spans="1:6" s="7" customFormat="1" ht="15" customHeight="1">
      <c r="A29" s="35" t="s">
        <v>93</v>
      </c>
      <c r="B29" s="99">
        <f>'Earned Incurred QTD-5'!B50</f>
        <v>26250</v>
      </c>
      <c r="C29" s="97">
        <v>0</v>
      </c>
      <c r="D29" s="97">
        <v>0</v>
      </c>
      <c r="E29" s="97">
        <v>0</v>
      </c>
      <c r="F29" s="99">
        <f>SUM(B29:E29)</f>
        <v>26250</v>
      </c>
    </row>
    <row r="30" spans="1:6" s="7" customFormat="1" ht="15" customHeight="1">
      <c r="A30" s="35" t="s">
        <v>94</v>
      </c>
      <c r="B30" s="99">
        <f>'Equity YTD-4'!B30</f>
        <v>1997741</v>
      </c>
      <c r="C30" s="97">
        <v>0</v>
      </c>
      <c r="D30" s="97">
        <v>0</v>
      </c>
      <c r="E30" s="97">
        <v>0</v>
      </c>
      <c r="F30" s="99">
        <f>SUM(B30:E30)</f>
        <v>1997741</v>
      </c>
    </row>
    <row r="31" spans="1:7" s="7" customFormat="1" ht="15" customHeight="1" thickBot="1">
      <c r="A31" s="35" t="s">
        <v>81</v>
      </c>
      <c r="B31" s="101">
        <f>SUM(B29:B30)</f>
        <v>2023991</v>
      </c>
      <c r="C31" s="102">
        <f>SUM(C29:C30)</f>
        <v>0</v>
      </c>
      <c r="D31" s="102">
        <f>SUM(D29:D30)</f>
        <v>0</v>
      </c>
      <c r="E31" s="102">
        <f>SUM(E29:E30)</f>
        <v>0</v>
      </c>
      <c r="F31" s="103">
        <f>SUM(F29:F30)</f>
        <v>2023991</v>
      </c>
      <c r="G31" s="18"/>
    </row>
    <row r="32" spans="1:6" s="7" customFormat="1" ht="15" customHeight="1" thickTop="1">
      <c r="A32" s="35"/>
      <c r="B32" s="104"/>
      <c r="C32" s="104"/>
      <c r="D32" s="104"/>
      <c r="E32" s="105"/>
      <c r="F32" s="105"/>
    </row>
    <row r="33" spans="1:6" s="7" customFormat="1" ht="15" customHeight="1">
      <c r="A33" s="92" t="s">
        <v>95</v>
      </c>
      <c r="B33" s="94"/>
      <c r="C33" s="94"/>
      <c r="D33" s="94"/>
      <c r="E33" s="106"/>
      <c r="F33" s="105"/>
    </row>
    <row r="34" spans="1:6" s="7" customFormat="1" ht="15" customHeight="1">
      <c r="A34" s="35" t="s">
        <v>96</v>
      </c>
      <c r="B34" s="99">
        <f>'Earned Incurred QTD-5'!B49</f>
        <v>40368</v>
      </c>
      <c r="C34" s="97">
        <v>0</v>
      </c>
      <c r="D34" s="97">
        <v>0</v>
      </c>
      <c r="E34" s="97">
        <v>0</v>
      </c>
      <c r="F34" s="99">
        <f>SUM(B34:E34)</f>
        <v>40368</v>
      </c>
    </row>
    <row r="35" spans="1:7" s="7" customFormat="1" ht="15" customHeight="1">
      <c r="A35" s="35" t="s">
        <v>97</v>
      </c>
      <c r="B35" s="99">
        <v>1874160</v>
      </c>
      <c r="C35" s="97">
        <v>0</v>
      </c>
      <c r="D35" s="97">
        <v>0</v>
      </c>
      <c r="E35" s="97">
        <v>0</v>
      </c>
      <c r="F35" s="99">
        <f>SUM(B35:E35)</f>
        <v>1874160</v>
      </c>
      <c r="G35" s="18"/>
    </row>
    <row r="36" spans="1:6" s="7" customFormat="1" ht="15" customHeight="1">
      <c r="A36" s="35" t="s">
        <v>65</v>
      </c>
      <c r="B36" s="99">
        <f>'Income Statement-2'!B37</f>
        <v>2586</v>
      </c>
      <c r="C36" s="97">
        <v>0</v>
      </c>
      <c r="D36" s="97">
        <v>0</v>
      </c>
      <c r="E36" s="97">
        <v>0</v>
      </c>
      <c r="F36" s="99">
        <f>SUM(B36:E36)</f>
        <v>2586</v>
      </c>
    </row>
    <row r="37" spans="1:6" s="7" customFormat="1" ht="15" customHeight="1" thickBot="1">
      <c r="A37" s="35" t="s">
        <v>81</v>
      </c>
      <c r="B37" s="101">
        <f>SUM(B34:B36)</f>
        <v>1917114</v>
      </c>
      <c r="C37" s="102">
        <f>SUM(C34:C36)</f>
        <v>0</v>
      </c>
      <c r="D37" s="102">
        <f>SUM(D34:D36)</f>
        <v>0</v>
      </c>
      <c r="E37" s="102">
        <f>SUM(E34:E36)</f>
        <v>0</v>
      </c>
      <c r="F37" s="103">
        <f>SUM(F34:F36)</f>
        <v>1917114</v>
      </c>
    </row>
    <row r="38" spans="1:6" s="7" customFormat="1" ht="15" customHeight="1" thickTop="1">
      <c r="A38" s="35"/>
      <c r="B38" s="104"/>
      <c r="C38" s="104"/>
      <c r="D38" s="104"/>
      <c r="E38" s="105"/>
      <c r="F38" s="97"/>
    </row>
    <row r="39" spans="1:6" s="7" customFormat="1" ht="15" customHeight="1" thickBot="1">
      <c r="A39" s="92" t="s">
        <v>98</v>
      </c>
      <c r="B39" s="109">
        <f>B26-B31+B37</f>
        <v>104530</v>
      </c>
      <c r="C39" s="109">
        <f>C26-C31+C37</f>
        <v>-170131</v>
      </c>
      <c r="D39" s="109">
        <f>D26-D31+D37</f>
        <v>-74094</v>
      </c>
      <c r="E39" s="109">
        <f>E26-E31+E37</f>
        <v>-19868</v>
      </c>
      <c r="F39" s="110">
        <f>F26-F31+F37</f>
        <v>-159563</v>
      </c>
    </row>
    <row r="40" spans="1:6" s="7" customFormat="1" ht="15" customHeight="1" thickTop="1">
      <c r="A40" s="35"/>
      <c r="B40" s="104"/>
      <c r="C40" s="104"/>
      <c r="D40" s="104"/>
      <c r="E40" s="105"/>
      <c r="F40" s="105"/>
    </row>
    <row r="41" spans="1:6" s="7" customFormat="1" ht="15" customHeight="1">
      <c r="A41" s="111" t="s">
        <v>99</v>
      </c>
      <c r="B41" s="112"/>
      <c r="C41" s="112"/>
      <c r="D41" s="112"/>
      <c r="E41" s="105"/>
      <c r="F41" s="105"/>
    </row>
    <row r="42" spans="1:6" s="7" customFormat="1" ht="15" customHeight="1">
      <c r="A42" s="35" t="s">
        <v>28</v>
      </c>
      <c r="B42" s="99">
        <f>'Premiums QTD-7'!B18</f>
        <v>1878627</v>
      </c>
      <c r="C42" s="99">
        <f>'Premiums QTD-7'!C18</f>
        <v>644435</v>
      </c>
      <c r="D42" s="97">
        <f>'Premiums QTD-7'!D18</f>
        <v>0</v>
      </c>
      <c r="E42" s="97">
        <f>'Premiums QTD-7'!E18</f>
        <v>0</v>
      </c>
      <c r="F42" s="99">
        <f>SUM(B42:E42)</f>
        <v>2523062</v>
      </c>
    </row>
    <row r="43" spans="1:6" s="7" customFormat="1" ht="15" customHeight="1">
      <c r="A43" s="35" t="s">
        <v>100</v>
      </c>
      <c r="B43" s="99">
        <f>'Losses Incurred QTD-9'!B18+'Losses Incurred QTD-9'!B24</f>
        <v>228347</v>
      </c>
      <c r="C43" s="99">
        <f>'Losses Incurred QTD-9'!C18+'Losses Incurred QTD-9'!C24</f>
        <v>356681</v>
      </c>
      <c r="D43" s="97">
        <f>'Losses Incurred QTD-9'!D18+'Losses Incurred QTD-9'!D24</f>
        <v>0</v>
      </c>
      <c r="E43" s="99">
        <f>'Losses Incurred QTD-9'!E18+'Losses Incurred QTD-9'!E24</f>
        <v>5000</v>
      </c>
      <c r="F43" s="99">
        <f>SUM(B43:E43)</f>
        <v>590028</v>
      </c>
    </row>
    <row r="44" spans="1:6" s="7" customFormat="1" ht="15" customHeight="1">
      <c r="A44" s="35" t="s">
        <v>101</v>
      </c>
      <c r="B44" s="99">
        <f>'Loss Expenses QTD-11'!B18</f>
        <v>56884</v>
      </c>
      <c r="C44" s="99">
        <f>'Loss Expenses QTD-11'!C18</f>
        <v>121446</v>
      </c>
      <c r="D44" s="97">
        <f>'Loss Expenses QTD-11'!D18</f>
        <v>0</v>
      </c>
      <c r="E44" s="97">
        <f>'Loss Expenses QTD-11'!E18</f>
        <v>0</v>
      </c>
      <c r="F44" s="99">
        <f>SUM(B44:E44)</f>
        <v>178330</v>
      </c>
    </row>
    <row r="45" spans="1:6" s="7" customFormat="1" ht="15" customHeight="1">
      <c r="A45" s="35" t="s">
        <v>102</v>
      </c>
      <c r="B45" s="99">
        <f>'Earned Incurred QTD-5'!B41</f>
        <v>103126</v>
      </c>
      <c r="C45" s="97">
        <v>0</v>
      </c>
      <c r="D45" s="97">
        <v>0</v>
      </c>
      <c r="E45" s="97">
        <v>0</v>
      </c>
      <c r="F45" s="99">
        <f>SUM(B45:E45)</f>
        <v>103126</v>
      </c>
    </row>
    <row r="46" spans="1:7" s="7" customFormat="1" ht="15" customHeight="1">
      <c r="A46" s="35" t="s">
        <v>103</v>
      </c>
      <c r="B46" s="99">
        <f>'Earned Incurred QTD-5'!B33</f>
        <v>84796</v>
      </c>
      <c r="C46" s="97">
        <v>0</v>
      </c>
      <c r="D46" s="97">
        <v>0</v>
      </c>
      <c r="E46" s="97">
        <v>0</v>
      </c>
      <c r="F46" s="99">
        <f>SUM(B46:E46)</f>
        <v>84796</v>
      </c>
      <c r="G46" s="113"/>
    </row>
    <row r="47" spans="1:6" s="7" customFormat="1" ht="15" customHeight="1" thickBot="1">
      <c r="A47" s="114" t="s">
        <v>81</v>
      </c>
      <c r="B47" s="101">
        <f>SUM(B42:B46)</f>
        <v>2351780</v>
      </c>
      <c r="C47" s="101">
        <f>SUM(C42:C46)</f>
        <v>1122562</v>
      </c>
      <c r="D47" s="102">
        <f>SUM(D42:D46)</f>
        <v>0</v>
      </c>
      <c r="E47" s="101">
        <f>SUM(E42:E46)</f>
        <v>5000</v>
      </c>
      <c r="F47" s="103">
        <f>SUM(F42:F46)</f>
        <v>3479342</v>
      </c>
    </row>
    <row r="48" spans="1:6" s="7" customFormat="1" ht="15" customHeight="1" thickTop="1">
      <c r="A48" s="35"/>
      <c r="B48" s="104"/>
      <c r="C48" s="104"/>
      <c r="D48" s="104"/>
      <c r="E48" s="105"/>
      <c r="F48" s="105"/>
    </row>
    <row r="49" spans="1:6" s="7" customFormat="1" ht="15" customHeight="1">
      <c r="A49" s="111" t="s">
        <v>104</v>
      </c>
      <c r="B49" s="112"/>
      <c r="C49" s="112"/>
      <c r="D49" s="112"/>
      <c r="E49" s="105"/>
      <c r="F49" s="105"/>
    </row>
    <row r="50" spans="1:6" s="7" customFormat="1" ht="15" customHeight="1">
      <c r="A50" s="35" t="s">
        <v>28</v>
      </c>
      <c r="B50" s="99">
        <f>'Premiums QTD-7'!B24</f>
        <v>1070668</v>
      </c>
      <c r="C50" s="99">
        <f>'Premiums QTD-7'!C24</f>
        <v>1472443</v>
      </c>
      <c r="D50" s="97">
        <f>'Premiums QTD-7'!D24</f>
        <v>0</v>
      </c>
      <c r="E50" s="97">
        <f>'Premiums QTD-7'!E24</f>
        <v>0</v>
      </c>
      <c r="F50" s="99">
        <f>SUM(B50:E50)</f>
        <v>2543111</v>
      </c>
    </row>
    <row r="51" spans="1:6" s="7" customFormat="1" ht="15" customHeight="1">
      <c r="A51" s="35" t="s">
        <v>100</v>
      </c>
      <c r="B51" s="99">
        <f>'Losses Incurred QTD-9'!B31</f>
        <v>59145</v>
      </c>
      <c r="C51" s="99">
        <f>'Losses Incurred QTD-9'!C31</f>
        <v>472492</v>
      </c>
      <c r="D51" s="99">
        <f>'Losses Incurred QTD-9'!D31</f>
        <v>25000</v>
      </c>
      <c r="E51" s="99">
        <f>'Losses Incurred QTD-9'!E31</f>
        <v>15660</v>
      </c>
      <c r="F51" s="99">
        <f>SUM(B51:E51)</f>
        <v>572297</v>
      </c>
    </row>
    <row r="52" spans="1:6" s="7" customFormat="1" ht="15" customHeight="1">
      <c r="A52" s="35" t="s">
        <v>105</v>
      </c>
      <c r="B52" s="99">
        <f>'Loss Expenses QTD-11'!B24</f>
        <v>12543</v>
      </c>
      <c r="C52" s="99">
        <f>'Loss Expenses QTD-11'!C24</f>
        <v>128639</v>
      </c>
      <c r="D52" s="99">
        <f>'Loss Expenses QTD-11'!D24</f>
        <v>32028</v>
      </c>
      <c r="E52" s="99">
        <f>'Loss Expenses QTD-11'!E24</f>
        <v>17327</v>
      </c>
      <c r="F52" s="99">
        <f>SUM(B52:E52)</f>
        <v>190537</v>
      </c>
    </row>
    <row r="53" spans="1:6" s="7" customFormat="1" ht="15" customHeight="1">
      <c r="A53" s="35" t="s">
        <v>102</v>
      </c>
      <c r="B53" s="99">
        <f>'Earned Incurred QTD-5'!B42</f>
        <v>74575</v>
      </c>
      <c r="C53" s="97">
        <v>0</v>
      </c>
      <c r="D53" s="97">
        <v>0</v>
      </c>
      <c r="E53" s="97">
        <v>0</v>
      </c>
      <c r="F53" s="99">
        <f>SUM(B53:E53)</f>
        <v>74575</v>
      </c>
    </row>
    <row r="54" spans="1:6" s="7" customFormat="1" ht="15" customHeight="1">
      <c r="A54" s="35" t="s">
        <v>103</v>
      </c>
      <c r="B54" s="99">
        <f>'Earned Incurred QTD-5'!B34</f>
        <v>88389</v>
      </c>
      <c r="C54" s="97">
        <v>0</v>
      </c>
      <c r="D54" s="97">
        <v>0</v>
      </c>
      <c r="E54" s="97">
        <v>0</v>
      </c>
      <c r="F54" s="99">
        <f>SUM(B54:E54)</f>
        <v>88389</v>
      </c>
    </row>
    <row r="55" spans="1:6" s="7" customFormat="1" ht="15" customHeight="1" thickBot="1">
      <c r="A55" s="35" t="s">
        <v>81</v>
      </c>
      <c r="B55" s="101">
        <f>SUM(B50:B54)</f>
        <v>1305320</v>
      </c>
      <c r="C55" s="101">
        <f>SUM(C50:C54)</f>
        <v>2073574</v>
      </c>
      <c r="D55" s="101">
        <f>SUM(D50:D54)</f>
        <v>57028</v>
      </c>
      <c r="E55" s="101">
        <f>SUM(E50:E54)</f>
        <v>32987</v>
      </c>
      <c r="F55" s="103">
        <f>SUM(F50:F54)</f>
        <v>3468909</v>
      </c>
    </row>
    <row r="56" spans="1:6" s="7" customFormat="1" ht="15" customHeight="1" thickTop="1">
      <c r="A56" s="35"/>
      <c r="B56" s="104"/>
      <c r="C56" s="104"/>
      <c r="D56" s="104"/>
      <c r="E56" s="104"/>
      <c r="F56" s="22"/>
    </row>
    <row r="57" spans="1:6" s="7" customFormat="1" ht="15" customHeight="1" thickBot="1">
      <c r="A57" s="108" t="s">
        <v>106</v>
      </c>
      <c r="B57" s="115">
        <f>B39-B47+B55</f>
        <v>-941930</v>
      </c>
      <c r="C57" s="115">
        <f>C39-C47+C55</f>
        <v>780881</v>
      </c>
      <c r="D57" s="115">
        <f>D39-D47+D55</f>
        <v>-17066</v>
      </c>
      <c r="E57" s="115">
        <f>E39-E47+E55</f>
        <v>8119</v>
      </c>
      <c r="F57" s="115">
        <f>F39-F47+F55</f>
        <v>-169996</v>
      </c>
    </row>
    <row r="58" spans="4:6" s="7" customFormat="1" ht="15" customHeight="1" thickTop="1">
      <c r="D58" s="104"/>
      <c r="E58" s="104"/>
      <c r="F58" s="104"/>
    </row>
    <row r="59" spans="4:6" s="7" customFormat="1" ht="15" customHeight="1">
      <c r="D59" s="104"/>
      <c r="E59" s="104"/>
      <c r="F59" s="22"/>
    </row>
    <row r="60" spans="4:6" s="7" customFormat="1" ht="15" customHeight="1">
      <c r="D60" s="104"/>
      <c r="E60" s="104"/>
      <c r="F60" s="22"/>
    </row>
    <row r="61" spans="4:6" s="7" customFormat="1" ht="15" customHeight="1">
      <c r="D61" s="104"/>
      <c r="E61" s="104"/>
      <c r="F61" s="22"/>
    </row>
    <row r="62" spans="4:6" s="7" customFormat="1" ht="15" customHeight="1">
      <c r="D62" s="104"/>
      <c r="E62" s="104"/>
      <c r="F62" s="22"/>
    </row>
    <row r="63" spans="4:6" s="7" customFormat="1" ht="15" customHeight="1">
      <c r="D63" s="104"/>
      <c r="E63" s="104"/>
      <c r="F63" s="22"/>
    </row>
    <row r="64" spans="4:6" s="7" customFormat="1" ht="15" customHeight="1">
      <c r="D64" s="104"/>
      <c r="E64" s="104"/>
      <c r="F64" s="22"/>
    </row>
    <row r="65" spans="4:6" s="7" customFormat="1" ht="15" customHeight="1">
      <c r="D65" s="104"/>
      <c r="E65" s="104"/>
      <c r="F65" s="22"/>
    </row>
    <row r="66" spans="4:6" s="7" customFormat="1" ht="15" customHeight="1">
      <c r="D66" s="104"/>
      <c r="E66" s="104"/>
      <c r="F66" s="22"/>
    </row>
    <row r="67" spans="4:6" s="7" customFormat="1" ht="15" customHeight="1">
      <c r="D67" s="104"/>
      <c r="E67" s="104"/>
      <c r="F67" s="22"/>
    </row>
    <row r="68" spans="4:6" s="7" customFormat="1" ht="15" customHeight="1">
      <c r="D68" s="104"/>
      <c r="E68" s="104"/>
      <c r="F68" s="22"/>
    </row>
    <row r="69" spans="4:6" s="7" customFormat="1" ht="15" customHeight="1">
      <c r="D69" s="104"/>
      <c r="E69" s="104"/>
      <c r="F69" s="22"/>
    </row>
    <row r="70" spans="4:6" s="7" customFormat="1" ht="15" customHeight="1">
      <c r="D70" s="104"/>
      <c r="E70" s="104"/>
      <c r="F70" s="22"/>
    </row>
    <row r="71" spans="4:6" s="7" customFormat="1" ht="15" customHeight="1">
      <c r="D71" s="104"/>
      <c r="E71" s="104"/>
      <c r="F71" s="22"/>
    </row>
    <row r="72" spans="4:6" s="7" customFormat="1" ht="15" customHeight="1">
      <c r="D72" s="104"/>
      <c r="E72" s="104"/>
      <c r="F72" s="22"/>
    </row>
    <row r="73" spans="4:6" s="7" customFormat="1" ht="15" customHeight="1">
      <c r="D73" s="104"/>
      <c r="E73" s="104"/>
      <c r="F73" s="22"/>
    </row>
    <row r="74" spans="4:6" s="7" customFormat="1" ht="15" customHeight="1">
      <c r="D74" s="104"/>
      <c r="E74" s="104"/>
      <c r="F74" s="22"/>
    </row>
    <row r="75" spans="4:6" s="7" customFormat="1" ht="15" customHeight="1">
      <c r="D75" s="104"/>
      <c r="E75" s="104"/>
      <c r="F75" s="22"/>
    </row>
    <row r="76" spans="4:6" s="7" customFormat="1" ht="15" customHeight="1">
      <c r="D76" s="104"/>
      <c r="E76" s="104"/>
      <c r="F76" s="22"/>
    </row>
    <row r="77" spans="4:6" s="7" customFormat="1" ht="15" customHeight="1">
      <c r="D77" s="104"/>
      <c r="E77" s="104"/>
      <c r="F77" s="22"/>
    </row>
    <row r="78" spans="4:6" s="7" customFormat="1" ht="15" customHeight="1">
      <c r="D78" s="104"/>
      <c r="E78" s="104"/>
      <c r="F78" s="22"/>
    </row>
    <row r="79" spans="4:6" s="7" customFormat="1" ht="15" customHeight="1">
      <c r="D79" s="104"/>
      <c r="E79" s="104"/>
      <c r="F79" s="22"/>
    </row>
    <row r="80" spans="4:6" s="7" customFormat="1" ht="15" customHeight="1">
      <c r="D80" s="104"/>
      <c r="E80" s="104"/>
      <c r="F80" s="22"/>
    </row>
    <row r="81" spans="4:6" s="7" customFormat="1" ht="15" customHeight="1">
      <c r="D81" s="104"/>
      <c r="E81" s="104"/>
      <c r="F81" s="22"/>
    </row>
    <row r="82" spans="4:6" s="7" customFormat="1" ht="15" customHeight="1">
      <c r="D82" s="104"/>
      <c r="E82" s="104"/>
      <c r="F82" s="22"/>
    </row>
    <row r="83" spans="4:6" s="7" customFormat="1" ht="15" customHeight="1">
      <c r="D83" s="104"/>
      <c r="E83" s="104"/>
      <c r="F83" s="22"/>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90"/>
  <sheetViews>
    <sheetView zoomScalePageLayoutView="0" workbookViewId="0" topLeftCell="A1">
      <selection activeCell="A1" sqref="A1:F1"/>
    </sheetView>
  </sheetViews>
  <sheetFormatPr defaultColWidth="15.7109375" defaultRowHeight="15" customHeight="1"/>
  <cols>
    <col min="1" max="1" width="64.7109375" style="47" bestFit="1" customWidth="1"/>
    <col min="2" max="3" width="15.7109375" style="47" customWidth="1"/>
    <col min="4" max="5" width="15.7109375" style="116" customWidth="1"/>
    <col min="6" max="6" width="15.7109375" style="117" customWidth="1"/>
    <col min="7" max="16384" width="15.7109375" style="47" customWidth="1"/>
  </cols>
  <sheetData>
    <row r="1" spans="1:6" s="80" customFormat="1" ht="30" customHeight="1">
      <c r="A1" s="286" t="s">
        <v>0</v>
      </c>
      <c r="B1" s="286"/>
      <c r="C1" s="286"/>
      <c r="D1" s="286"/>
      <c r="E1" s="286"/>
      <c r="F1" s="286"/>
    </row>
    <row r="2" spans="1:6" s="46" customFormat="1" ht="15" customHeight="1">
      <c r="A2" s="287"/>
      <c r="B2" s="287"/>
      <c r="C2" s="287"/>
      <c r="D2" s="287"/>
      <c r="E2" s="287"/>
      <c r="F2" s="287"/>
    </row>
    <row r="3" spans="1:6" s="82" customFormat="1" ht="15" customHeight="1">
      <c r="A3" s="288" t="s">
        <v>69</v>
      </c>
      <c r="B3" s="288"/>
      <c r="C3" s="288"/>
      <c r="D3" s="288"/>
      <c r="E3" s="288"/>
      <c r="F3" s="288"/>
    </row>
    <row r="4" spans="1:6" s="82" customFormat="1" ht="15" customHeight="1">
      <c r="A4" s="288" t="s">
        <v>107</v>
      </c>
      <c r="B4" s="288"/>
      <c r="C4" s="288"/>
      <c r="D4" s="288"/>
      <c r="E4" s="288"/>
      <c r="F4" s="288"/>
    </row>
    <row r="5" spans="1:6" s="88" customFormat="1" ht="15" customHeight="1">
      <c r="A5" s="81"/>
      <c r="B5" s="118"/>
      <c r="C5" s="118"/>
      <c r="D5" s="119"/>
      <c r="E5" s="120"/>
      <c r="F5" s="121"/>
    </row>
    <row r="6" spans="1:6" s="91" customFormat="1" ht="30" customHeight="1">
      <c r="A6" s="89"/>
      <c r="B6" s="90" t="s">
        <v>71</v>
      </c>
      <c r="C6" s="90" t="s">
        <v>72</v>
      </c>
      <c r="D6" s="90" t="s">
        <v>73</v>
      </c>
      <c r="E6" s="90" t="s">
        <v>74</v>
      </c>
      <c r="F6" s="90" t="s">
        <v>75</v>
      </c>
    </row>
    <row r="7" spans="1:6" s="95" customFormat="1" ht="15" customHeight="1">
      <c r="A7" s="92" t="s">
        <v>76</v>
      </c>
      <c r="B7" s="93"/>
      <c r="C7" s="93"/>
      <c r="D7" s="94"/>
      <c r="E7" s="94"/>
      <c r="F7" s="94"/>
    </row>
    <row r="8" spans="1:6" s="7" customFormat="1" ht="15" customHeight="1">
      <c r="A8" s="35" t="s">
        <v>77</v>
      </c>
      <c r="B8" s="96">
        <f>'Premiums YTD-8'!B12</f>
        <v>2486823</v>
      </c>
      <c r="C8" s="96">
        <f>'Premiums YTD-8'!C12</f>
        <v>-49558</v>
      </c>
      <c r="D8" s="96">
        <f>'Premiums YTD-8'!D12</f>
        <v>-2223</v>
      </c>
      <c r="E8" s="97">
        <f>'Premiums YTD-8'!E12</f>
        <v>0</v>
      </c>
      <c r="F8" s="96">
        <f>SUM(B8:E8)</f>
        <v>2435042</v>
      </c>
    </row>
    <row r="9" spans="1:6" s="7" customFormat="1" ht="15" customHeight="1">
      <c r="A9" s="98" t="s">
        <v>78</v>
      </c>
      <c r="B9" s="99">
        <f>'Earned Incurred YTD-6'!D55</f>
        <v>3998</v>
      </c>
      <c r="C9" s="97">
        <v>0</v>
      </c>
      <c r="D9" s="97">
        <v>0</v>
      </c>
      <c r="E9" s="97">
        <v>0</v>
      </c>
      <c r="F9" s="99">
        <f>SUM(B9:E9)</f>
        <v>3998</v>
      </c>
    </row>
    <row r="10" spans="1:6" s="7" customFormat="1" ht="15" customHeight="1">
      <c r="A10" s="35" t="s">
        <v>79</v>
      </c>
      <c r="B10" s="99">
        <f>'Earned Incurred YTD-6'!C48</f>
        <v>57626</v>
      </c>
      <c r="C10" s="97">
        <v>0</v>
      </c>
      <c r="D10" s="97">
        <v>0</v>
      </c>
      <c r="E10" s="97">
        <v>0</v>
      </c>
      <c r="F10" s="99">
        <f>SUM(B10:E10)</f>
        <v>57626</v>
      </c>
    </row>
    <row r="11" spans="1:6" s="7" customFormat="1" ht="15" customHeight="1">
      <c r="A11" s="35" t="s">
        <v>80</v>
      </c>
      <c r="B11" s="100">
        <f>'Earned Incurred YTD-6'!D53</f>
        <v>-323</v>
      </c>
      <c r="C11" s="97">
        <v>0</v>
      </c>
      <c r="D11" s="97">
        <v>0</v>
      </c>
      <c r="E11" s="97">
        <v>0</v>
      </c>
      <c r="F11" s="100">
        <f>SUM(B11:E11)</f>
        <v>-323</v>
      </c>
    </row>
    <row r="12" spans="1:6" s="7" customFormat="1" ht="15" customHeight="1" thickBot="1">
      <c r="A12" s="35" t="s">
        <v>81</v>
      </c>
      <c r="B12" s="101">
        <f>SUM(B8:B11)</f>
        <v>2548124</v>
      </c>
      <c r="C12" s="101">
        <f>SUM(C8:C11)</f>
        <v>-49558</v>
      </c>
      <c r="D12" s="101">
        <f>SUM(D8:D11)</f>
        <v>-2223</v>
      </c>
      <c r="E12" s="102">
        <f>SUM(E8:E11)</f>
        <v>0</v>
      </c>
      <c r="F12" s="103">
        <f>SUM(F8:F11)</f>
        <v>2496343</v>
      </c>
    </row>
    <row r="13" spans="1:6" s="7" customFormat="1" ht="15" customHeight="1" thickTop="1">
      <c r="A13" s="35"/>
      <c r="B13" s="104"/>
      <c r="C13" s="104"/>
      <c r="D13" s="104"/>
      <c r="E13" s="105"/>
      <c r="F13" s="105"/>
    </row>
    <row r="14" spans="1:6" s="7" customFormat="1" ht="15" customHeight="1">
      <c r="A14" s="92" t="s">
        <v>82</v>
      </c>
      <c r="B14" s="94"/>
      <c r="C14" s="94"/>
      <c r="D14" s="94"/>
      <c r="E14" s="106"/>
      <c r="F14" s="105"/>
    </row>
    <row r="15" spans="1:6" s="7" customFormat="1" ht="15" customHeight="1">
      <c r="A15" s="35" t="s">
        <v>83</v>
      </c>
      <c r="B15" s="99">
        <f>'Losses Incurred YTD-10'!B12</f>
        <v>185398</v>
      </c>
      <c r="C15" s="99">
        <f>'Losses Incurred YTD-10'!C12</f>
        <v>282369</v>
      </c>
      <c r="D15" s="100">
        <f>'Losses Incurred YTD-10'!D12</f>
        <v>65423</v>
      </c>
      <c r="E15" s="100">
        <f>'Losses Incurred YTD-10'!E12</f>
        <v>4893</v>
      </c>
      <c r="F15" s="99">
        <f aca="true" t="shared" si="0" ref="F15:F23">SUM(B15:E15)</f>
        <v>538083</v>
      </c>
    </row>
    <row r="16" spans="1:6" s="7" customFormat="1" ht="15" customHeight="1">
      <c r="A16" s="35" t="s">
        <v>84</v>
      </c>
      <c r="B16" s="99">
        <f>'[2]Loss Expenses Paid YTD-16'!C30</f>
        <v>9469</v>
      </c>
      <c r="C16" s="99">
        <f>'[2]Loss Expenses Paid YTD-16'!C24</f>
        <v>44861</v>
      </c>
      <c r="D16" s="99">
        <f>'[2]Loss Expenses Paid YTD-16'!C18</f>
        <v>7435</v>
      </c>
      <c r="E16" s="100">
        <f>'[2]Loss Expenses Paid YTD-16'!C12</f>
        <v>7384</v>
      </c>
      <c r="F16" s="99">
        <f t="shared" si="0"/>
        <v>69149</v>
      </c>
    </row>
    <row r="17" spans="1:6" s="7" customFormat="1" ht="15" customHeight="1">
      <c r="A17" s="35" t="s">
        <v>85</v>
      </c>
      <c r="B17" s="99">
        <f>'[2]Loss Expenses Paid YTD-16'!I30</f>
        <v>49845</v>
      </c>
      <c r="C17" s="99">
        <f>'[2]Loss Expenses Paid YTD-16'!I24</f>
        <v>151106</v>
      </c>
      <c r="D17" s="99">
        <f>'[2]Loss Expenses Paid YTD-16'!I18</f>
        <v>28942</v>
      </c>
      <c r="E17" s="100">
        <f>'[2]Loss Expenses Paid YTD-16'!I12</f>
        <v>-527</v>
      </c>
      <c r="F17" s="99">
        <f t="shared" si="0"/>
        <v>229366</v>
      </c>
    </row>
    <row r="18" spans="1:6" s="7" customFormat="1" ht="15" customHeight="1">
      <c r="A18" s="35" t="s">
        <v>86</v>
      </c>
      <c r="B18" s="99">
        <f>'[1]TB - Rounded'!J406</f>
        <v>24206</v>
      </c>
      <c r="C18" s="97">
        <v>0</v>
      </c>
      <c r="D18" s="97">
        <v>0</v>
      </c>
      <c r="E18" s="97">
        <v>0</v>
      </c>
      <c r="F18" s="99">
        <f t="shared" si="0"/>
        <v>24206</v>
      </c>
    </row>
    <row r="19" spans="1:6" s="7" customFormat="1" ht="15" customHeight="1">
      <c r="A19" s="107" t="s">
        <v>87</v>
      </c>
      <c r="B19" s="99">
        <f>'[1]TB - Rounded'!I411</f>
        <v>8548</v>
      </c>
      <c r="C19" s="99">
        <f>'[1]TB - Rounded'!I410</f>
        <v>678</v>
      </c>
      <c r="D19" s="97">
        <v>0</v>
      </c>
      <c r="E19" s="97">
        <v>0</v>
      </c>
      <c r="F19" s="99">
        <f t="shared" si="0"/>
        <v>9226</v>
      </c>
    </row>
    <row r="20" spans="1:6" s="7" customFormat="1" ht="15" customHeight="1">
      <c r="A20" s="35" t="s">
        <v>88</v>
      </c>
      <c r="B20" s="99">
        <f>'[1]TB - Rounded'!J408</f>
        <v>8400</v>
      </c>
      <c r="C20" s="97">
        <v>0</v>
      </c>
      <c r="D20" s="97">
        <v>0</v>
      </c>
      <c r="E20" s="97">
        <v>0</v>
      </c>
      <c r="F20" s="99">
        <f t="shared" si="0"/>
        <v>8400</v>
      </c>
    </row>
    <row r="21" spans="1:6" s="7" customFormat="1" ht="15" customHeight="1">
      <c r="A21" s="107" t="s">
        <v>89</v>
      </c>
      <c r="B21" s="99">
        <f>'[1]TB - Rounded'!J401</f>
        <v>201652</v>
      </c>
      <c r="C21" s="100">
        <f>'[1]TB - Rounded'!J397</f>
        <v>-4782</v>
      </c>
      <c r="D21" s="100">
        <f>'[1]TB - Rounded'!J393</f>
        <v>-209</v>
      </c>
      <c r="E21" s="97">
        <v>0</v>
      </c>
      <c r="F21" s="99">
        <f t="shared" si="0"/>
        <v>196661</v>
      </c>
    </row>
    <row r="22" spans="1:6" s="7" customFormat="1" ht="15" customHeight="1">
      <c r="A22" s="35" t="s">
        <v>90</v>
      </c>
      <c r="B22" s="99">
        <f>'Earned Incurred YTD-6'!C39</f>
        <v>1508093</v>
      </c>
      <c r="C22" s="97">
        <v>0</v>
      </c>
      <c r="D22" s="97">
        <v>0</v>
      </c>
      <c r="E22" s="97">
        <v>0</v>
      </c>
      <c r="F22" s="99">
        <f t="shared" si="0"/>
        <v>1508093</v>
      </c>
    </row>
    <row r="23" spans="1:6" s="7" customFormat="1" ht="15" customHeight="1">
      <c r="A23" s="35" t="s">
        <v>34</v>
      </c>
      <c r="B23" s="99">
        <f>10500+6887+6887</f>
        <v>24274</v>
      </c>
      <c r="C23" s="100">
        <f>10500-1091</f>
        <v>9409</v>
      </c>
      <c r="D23" s="97">
        <v>0</v>
      </c>
      <c r="E23" s="97">
        <v>0</v>
      </c>
      <c r="F23" s="99">
        <f t="shared" si="0"/>
        <v>33683</v>
      </c>
    </row>
    <row r="24" spans="1:6" s="7" customFormat="1" ht="15" customHeight="1" thickBot="1">
      <c r="A24" s="35" t="s">
        <v>81</v>
      </c>
      <c r="B24" s="101">
        <f>SUM(B15:B23)</f>
        <v>2019885</v>
      </c>
      <c r="C24" s="101">
        <f>SUM(C15:C23)</f>
        <v>483641</v>
      </c>
      <c r="D24" s="101">
        <f>SUM(D15:D23)</f>
        <v>101591</v>
      </c>
      <c r="E24" s="101">
        <f>SUM(E15:E23)</f>
        <v>11750</v>
      </c>
      <c r="F24" s="103">
        <f>SUM(F15:F23)</f>
        <v>2616867</v>
      </c>
    </row>
    <row r="25" spans="1:6" s="7" customFormat="1" ht="15" customHeight="1" thickTop="1">
      <c r="A25" s="35"/>
      <c r="B25" s="104"/>
      <c r="C25" s="104"/>
      <c r="D25" s="104"/>
      <c r="E25" s="104"/>
      <c r="F25" s="105"/>
    </row>
    <row r="26" spans="1:6" s="7" customFormat="1" ht="15" customHeight="1" thickBot="1">
      <c r="A26" s="108" t="s">
        <v>91</v>
      </c>
      <c r="B26" s="109">
        <f>B12-B24</f>
        <v>528239</v>
      </c>
      <c r="C26" s="109">
        <f>C12-C24</f>
        <v>-533199</v>
      </c>
      <c r="D26" s="109">
        <f>D12-D24</f>
        <v>-103814</v>
      </c>
      <c r="E26" s="109">
        <f>E12-E24</f>
        <v>-11750</v>
      </c>
      <c r="F26" s="110">
        <f>SUM(B26:E26)</f>
        <v>-120524</v>
      </c>
    </row>
    <row r="27" spans="1:6" s="7" customFormat="1" ht="15" customHeight="1" thickTop="1">
      <c r="A27" s="35"/>
      <c r="B27" s="104"/>
      <c r="C27" s="104"/>
      <c r="D27" s="104"/>
      <c r="E27" s="105"/>
      <c r="F27" s="105"/>
    </row>
    <row r="28" spans="1:6" s="7" customFormat="1" ht="15" customHeight="1">
      <c r="A28" s="92" t="s">
        <v>92</v>
      </c>
      <c r="B28" s="94"/>
      <c r="C28" s="94"/>
      <c r="D28" s="94"/>
      <c r="E28" s="106"/>
      <c r="F28" s="105"/>
    </row>
    <row r="29" spans="1:6" s="7" customFormat="1" ht="15" customHeight="1">
      <c r="A29" s="35" t="s">
        <v>93</v>
      </c>
      <c r="B29" s="97">
        <v>0</v>
      </c>
      <c r="C29" s="99">
        <f>'Earned Incurred YTD-6'!B50</f>
        <v>22867</v>
      </c>
      <c r="D29" s="97">
        <v>0</v>
      </c>
      <c r="E29" s="97">
        <v>0</v>
      </c>
      <c r="F29" s="99">
        <f>SUM(B29:E29)</f>
        <v>22867</v>
      </c>
    </row>
    <row r="30" spans="1:7" s="7" customFormat="1" ht="15" customHeight="1">
      <c r="A30" s="35" t="s">
        <v>94</v>
      </c>
      <c r="B30" s="99">
        <f>'Balance Sheet-1'!C20</f>
        <v>1997741</v>
      </c>
      <c r="C30" s="97">
        <v>0</v>
      </c>
      <c r="D30" s="97">
        <v>0</v>
      </c>
      <c r="E30" s="97">
        <v>0</v>
      </c>
      <c r="F30" s="99">
        <f>SUM(B30:E30)</f>
        <v>1997741</v>
      </c>
      <c r="G30" s="18"/>
    </row>
    <row r="31" spans="1:6" s="7" customFormat="1" ht="15" customHeight="1" thickBot="1">
      <c r="A31" s="35" t="s">
        <v>81</v>
      </c>
      <c r="B31" s="101">
        <f>SUM(B29:B30)</f>
        <v>1997741</v>
      </c>
      <c r="C31" s="101">
        <f>SUM(C29:C30)</f>
        <v>22867</v>
      </c>
      <c r="D31" s="102">
        <f>SUM(D29:D30)</f>
        <v>0</v>
      </c>
      <c r="E31" s="102">
        <f>SUM(E29:E30)</f>
        <v>0</v>
      </c>
      <c r="F31" s="103">
        <f>SUM(F29:F30)</f>
        <v>2020608</v>
      </c>
    </row>
    <row r="32" spans="1:7" s="7" customFormat="1" ht="15" customHeight="1" thickTop="1">
      <c r="A32" s="35"/>
      <c r="B32" s="104"/>
      <c r="C32" s="104"/>
      <c r="D32" s="104"/>
      <c r="E32" s="105"/>
      <c r="F32" s="105"/>
      <c r="G32" s="18"/>
    </row>
    <row r="33" spans="1:6" s="7" customFormat="1" ht="15" customHeight="1">
      <c r="A33" s="92" t="s">
        <v>95</v>
      </c>
      <c r="B33" s="94"/>
      <c r="C33" s="94"/>
      <c r="D33" s="94"/>
      <c r="E33" s="106"/>
      <c r="F33" s="105"/>
    </row>
    <row r="34" spans="1:6" s="7" customFormat="1" ht="15" customHeight="1">
      <c r="A34" s="35" t="s">
        <v>96</v>
      </c>
      <c r="B34" s="99">
        <f>'Earned Incurred YTD-6'!B49</f>
        <v>40368</v>
      </c>
      <c r="C34" s="97">
        <v>0</v>
      </c>
      <c r="D34" s="97">
        <v>0</v>
      </c>
      <c r="E34" s="97">
        <v>0</v>
      </c>
      <c r="F34" s="99">
        <f>SUM(B34:E34)</f>
        <v>40368</v>
      </c>
    </row>
    <row r="35" spans="1:7" s="7" customFormat="1" ht="15" customHeight="1">
      <c r="A35" s="35" t="s">
        <v>97</v>
      </c>
      <c r="B35" s="97">
        <v>0</v>
      </c>
      <c r="C35" s="99">
        <v>1820197</v>
      </c>
      <c r="D35" s="97">
        <v>0</v>
      </c>
      <c r="E35" s="97">
        <v>0</v>
      </c>
      <c r="F35" s="99">
        <f>SUM(B35:E35)</f>
        <v>1820197</v>
      </c>
      <c r="G35" s="18"/>
    </row>
    <row r="36" spans="1:6" s="7" customFormat="1" ht="15" customHeight="1">
      <c r="A36" s="35" t="s">
        <v>65</v>
      </c>
      <c r="B36" s="99">
        <f>'Income Statement-2'!D37</f>
        <v>48322</v>
      </c>
      <c r="C36" s="97">
        <v>0</v>
      </c>
      <c r="D36" s="97">
        <v>0</v>
      </c>
      <c r="E36" s="97">
        <v>0</v>
      </c>
      <c r="F36" s="99">
        <f>SUM(B36:E36)</f>
        <v>48322</v>
      </c>
    </row>
    <row r="37" spans="1:6" s="7" customFormat="1" ht="15" customHeight="1" thickBot="1">
      <c r="A37" s="35" t="s">
        <v>81</v>
      </c>
      <c r="B37" s="101">
        <f>SUM(B34:B36)</f>
        <v>88690</v>
      </c>
      <c r="C37" s="101">
        <f>SUM(C34:C36)</f>
        <v>1820197</v>
      </c>
      <c r="D37" s="102">
        <f>SUM(D34:D36)</f>
        <v>0</v>
      </c>
      <c r="E37" s="102">
        <f>SUM(E34:E36)</f>
        <v>0</v>
      </c>
      <c r="F37" s="103">
        <f>SUM(F34:F36)</f>
        <v>1908887</v>
      </c>
    </row>
    <row r="38" spans="1:6" s="7" customFormat="1" ht="15" customHeight="1" thickTop="1">
      <c r="A38" s="35"/>
      <c r="B38" s="104"/>
      <c r="C38" s="104"/>
      <c r="D38" s="104"/>
      <c r="E38" s="105"/>
      <c r="F38" s="97"/>
    </row>
    <row r="39" spans="1:6" s="7" customFormat="1" ht="15" customHeight="1" thickBot="1">
      <c r="A39" s="92" t="s">
        <v>98</v>
      </c>
      <c r="B39" s="109">
        <f>B26-B31+B37</f>
        <v>-1380812</v>
      </c>
      <c r="C39" s="109">
        <f>C26-C31+C37</f>
        <v>1264131</v>
      </c>
      <c r="D39" s="109">
        <f>D26-D31+D37</f>
        <v>-103814</v>
      </c>
      <c r="E39" s="109">
        <f>E26-E31+E37</f>
        <v>-11750</v>
      </c>
      <c r="F39" s="110">
        <f>F26-F31+F37</f>
        <v>-232245</v>
      </c>
    </row>
    <row r="40" spans="1:6" s="7" customFormat="1" ht="15" customHeight="1" thickTop="1">
      <c r="A40" s="35"/>
      <c r="B40" s="104"/>
      <c r="C40" s="104"/>
      <c r="D40" s="104"/>
      <c r="E40" s="105"/>
      <c r="F40" s="105"/>
    </row>
    <row r="41" spans="1:6" s="7" customFormat="1" ht="15" customHeight="1">
      <c r="A41" s="111" t="s">
        <v>99</v>
      </c>
      <c r="B41" s="112"/>
      <c r="C41" s="112"/>
      <c r="D41" s="112"/>
      <c r="E41" s="105"/>
      <c r="F41" s="105"/>
    </row>
    <row r="42" spans="1:6" s="7" customFormat="1" ht="15" customHeight="1">
      <c r="A42" s="35" t="s">
        <v>28</v>
      </c>
      <c r="B42" s="99">
        <f>'Premiums YTD-8'!B18</f>
        <v>1878627</v>
      </c>
      <c r="C42" s="99">
        <f>'Premiums YTD-8'!C18</f>
        <v>644435</v>
      </c>
      <c r="D42" s="97">
        <f>'Premiums YTD-8'!D18</f>
        <v>0</v>
      </c>
      <c r="E42" s="97">
        <f>'Premiums YTD-8'!E18</f>
        <v>0</v>
      </c>
      <c r="F42" s="99">
        <f>SUM(B42:E42)</f>
        <v>2523062</v>
      </c>
    </row>
    <row r="43" spans="1:6" s="7" customFormat="1" ht="15" customHeight="1">
      <c r="A43" s="35" t="s">
        <v>100</v>
      </c>
      <c r="B43" s="99">
        <f>'Losses Incurred YTD-10'!B18+'Losses Incurred YTD-10'!B24</f>
        <v>228347</v>
      </c>
      <c r="C43" s="99">
        <f>'Losses Incurred YTD-10'!C18+'Losses Incurred YTD-10'!C24</f>
        <v>356681</v>
      </c>
      <c r="D43" s="97">
        <f>'Losses Incurred YTD-10'!D18+'Losses Incurred YTD-10'!D24</f>
        <v>0</v>
      </c>
      <c r="E43" s="99">
        <f>'Losses Incurred YTD-10'!E18+'Losses Incurred YTD-10'!E24</f>
        <v>5000</v>
      </c>
      <c r="F43" s="99">
        <f>SUM(B43:E43)</f>
        <v>590028</v>
      </c>
    </row>
    <row r="44" spans="1:6" s="7" customFormat="1" ht="15" customHeight="1">
      <c r="A44" s="35" t="s">
        <v>101</v>
      </c>
      <c r="B44" s="99">
        <f>'Loss Expenses YTD-12'!B18</f>
        <v>56884</v>
      </c>
      <c r="C44" s="99">
        <f>'Loss Expenses YTD-12'!C18</f>
        <v>121446</v>
      </c>
      <c r="D44" s="97">
        <f>'Loss Expenses YTD-12'!D18</f>
        <v>0</v>
      </c>
      <c r="E44" s="97">
        <f>'Loss Expenses YTD-12'!E18</f>
        <v>0</v>
      </c>
      <c r="F44" s="99">
        <f>SUM(B44:E44)</f>
        <v>178330</v>
      </c>
    </row>
    <row r="45" spans="1:6" s="7" customFormat="1" ht="15" customHeight="1">
      <c r="A45" s="35" t="s">
        <v>102</v>
      </c>
      <c r="B45" s="99">
        <f>'Earned Incurred YTD-6'!B41</f>
        <v>103126</v>
      </c>
      <c r="C45" s="97">
        <v>0</v>
      </c>
      <c r="D45" s="97">
        <v>0</v>
      </c>
      <c r="E45" s="97">
        <v>0</v>
      </c>
      <c r="F45" s="99">
        <f>SUM(B45:E45)</f>
        <v>103126</v>
      </c>
    </row>
    <row r="46" spans="1:6" s="7" customFormat="1" ht="15" customHeight="1">
      <c r="A46" s="35" t="s">
        <v>103</v>
      </c>
      <c r="B46" s="99">
        <f>'Earned Incurred YTD-6'!B33</f>
        <v>84796</v>
      </c>
      <c r="C46" s="97">
        <v>0</v>
      </c>
      <c r="D46" s="97">
        <v>0</v>
      </c>
      <c r="E46" s="97">
        <v>0</v>
      </c>
      <c r="F46" s="99">
        <f>SUM(B46:E46)</f>
        <v>84796</v>
      </c>
    </row>
    <row r="47" spans="1:6" s="7" customFormat="1" ht="15" customHeight="1" thickBot="1">
      <c r="A47" s="114" t="s">
        <v>81</v>
      </c>
      <c r="B47" s="101">
        <f>SUM(B42:B46)</f>
        <v>2351780</v>
      </c>
      <c r="C47" s="101">
        <f>SUM(C42:C46)</f>
        <v>1122562</v>
      </c>
      <c r="D47" s="102">
        <f>SUM(D42:D46)</f>
        <v>0</v>
      </c>
      <c r="E47" s="101">
        <f>SUM(E42:E46)</f>
        <v>5000</v>
      </c>
      <c r="F47" s="103">
        <f>SUM(F42:F46)</f>
        <v>3479342</v>
      </c>
    </row>
    <row r="48" spans="1:6" s="7" customFormat="1" ht="15" customHeight="1" thickTop="1">
      <c r="A48" s="35"/>
      <c r="B48" s="104"/>
      <c r="C48" s="104"/>
      <c r="D48" s="105"/>
      <c r="E48" s="105"/>
      <c r="F48" s="105"/>
    </row>
    <row r="49" spans="1:6" s="7" customFormat="1" ht="15" customHeight="1">
      <c r="A49" s="111" t="s">
        <v>104</v>
      </c>
      <c r="B49" s="112"/>
      <c r="C49" s="112"/>
      <c r="D49" s="112"/>
      <c r="E49" s="105"/>
      <c r="F49" s="105"/>
    </row>
    <row r="50" spans="1:6" s="7" customFormat="1" ht="15" customHeight="1">
      <c r="A50" s="35" t="s">
        <v>28</v>
      </c>
      <c r="B50" s="97">
        <f>'Premiums YTD-8'!B24</f>
        <v>0</v>
      </c>
      <c r="C50" s="99">
        <f>'Premiums YTD-8'!C24</f>
        <v>2634594</v>
      </c>
      <c r="D50" s="97">
        <f>'Premiums YTD-8'!D24</f>
        <v>0</v>
      </c>
      <c r="E50" s="97">
        <f>'Premiums YTD-8'!E24</f>
        <v>0</v>
      </c>
      <c r="F50" s="99">
        <f>SUM(B50:E50)</f>
        <v>2634594</v>
      </c>
    </row>
    <row r="51" spans="1:6" s="7" customFormat="1" ht="15" customHeight="1">
      <c r="A51" s="35" t="s">
        <v>100</v>
      </c>
      <c r="B51" s="97">
        <f>'Losses Incurred YTD-10'!B31</f>
        <v>0</v>
      </c>
      <c r="C51" s="99">
        <f>'Losses Incurred YTD-10'!C31</f>
        <v>384344</v>
      </c>
      <c r="D51" s="99">
        <f>'Losses Incurred YTD-10'!D31</f>
        <v>132414</v>
      </c>
      <c r="E51" s="99">
        <f>'Losses Incurred YTD-10'!E31</f>
        <v>10360</v>
      </c>
      <c r="F51" s="99">
        <f>SUM(B51:E51)</f>
        <v>527118</v>
      </c>
    </row>
    <row r="52" spans="1:6" s="7" customFormat="1" ht="15" customHeight="1">
      <c r="A52" s="35" t="s">
        <v>105</v>
      </c>
      <c r="B52" s="97">
        <f>'Loss Expenses YTD-12'!B24</f>
        <v>0</v>
      </c>
      <c r="C52" s="99">
        <f>'Loss Expenses YTD-12'!C24</f>
        <v>114069</v>
      </c>
      <c r="D52" s="99">
        <f>'Loss Expenses YTD-12'!D24</f>
        <v>55789</v>
      </c>
      <c r="E52" s="99">
        <f>'Loss Expenses YTD-12'!E24</f>
        <v>26974</v>
      </c>
      <c r="F52" s="99">
        <f>SUM(B52:E52)</f>
        <v>196832</v>
      </c>
    </row>
    <row r="53" spans="1:6" s="7" customFormat="1" ht="15" customHeight="1">
      <c r="A53" s="35" t="s">
        <v>102</v>
      </c>
      <c r="B53" s="97">
        <f>'Loss Expenses YTD-12'!B25</f>
        <v>0</v>
      </c>
      <c r="C53" s="99">
        <f>'Earned Incurred YTD-6'!B42</f>
        <v>117875</v>
      </c>
      <c r="D53" s="97">
        <v>0</v>
      </c>
      <c r="E53" s="97">
        <v>0</v>
      </c>
      <c r="F53" s="99">
        <f>SUM(B53:E53)</f>
        <v>117875</v>
      </c>
    </row>
    <row r="54" spans="1:6" s="7" customFormat="1" ht="15" customHeight="1">
      <c r="A54" s="35" t="s">
        <v>103</v>
      </c>
      <c r="B54" s="97">
        <f>'Loss Expenses YTD-12'!B26</f>
        <v>0</v>
      </c>
      <c r="C54" s="99">
        <f>'Earned Incurred YTD-6'!B34</f>
        <v>102678</v>
      </c>
      <c r="D54" s="97">
        <v>0</v>
      </c>
      <c r="E54" s="97">
        <v>0</v>
      </c>
      <c r="F54" s="99">
        <f>SUM(B54:E54)</f>
        <v>102678</v>
      </c>
    </row>
    <row r="55" spans="1:6" s="7" customFormat="1" ht="15" customHeight="1" thickBot="1">
      <c r="A55" s="35" t="s">
        <v>81</v>
      </c>
      <c r="B55" s="102">
        <f>SUM(B50:B54)</f>
        <v>0</v>
      </c>
      <c r="C55" s="101">
        <f>SUM(C50:C54)</f>
        <v>3353560</v>
      </c>
      <c r="D55" s="101">
        <f>SUM(D50:D54)</f>
        <v>188203</v>
      </c>
      <c r="E55" s="101">
        <f>SUM(E50:E54)</f>
        <v>37334</v>
      </c>
      <c r="F55" s="103">
        <f>SUM(F50:F54)</f>
        <v>3579097</v>
      </c>
    </row>
    <row r="56" spans="1:6" s="7" customFormat="1" ht="15" customHeight="1" thickTop="1">
      <c r="A56" s="35"/>
      <c r="B56" s="104"/>
      <c r="C56" s="104"/>
      <c r="D56" s="104"/>
      <c r="E56" s="104"/>
      <c r="F56" s="22"/>
    </row>
    <row r="57" spans="1:6" s="7" customFormat="1" ht="15" customHeight="1" thickBot="1">
      <c r="A57" s="108" t="s">
        <v>106</v>
      </c>
      <c r="B57" s="115">
        <f>B39-B47+B55</f>
        <v>-3732592</v>
      </c>
      <c r="C57" s="115">
        <f>C39-C47+C55</f>
        <v>3495129</v>
      </c>
      <c r="D57" s="115">
        <f>D39-D47+D55</f>
        <v>84389</v>
      </c>
      <c r="E57" s="115">
        <f>E39-E47+E55</f>
        <v>20584</v>
      </c>
      <c r="F57" s="115">
        <f>F39-F47+F55</f>
        <v>-132490</v>
      </c>
    </row>
    <row r="58" spans="1:6" s="7" customFormat="1" ht="15" customHeight="1" thickTop="1">
      <c r="A58" s="35"/>
      <c r="D58" s="104"/>
      <c r="E58" s="104"/>
      <c r="F58" s="104"/>
    </row>
    <row r="59" spans="1:7" s="7" customFormat="1" ht="15" customHeight="1">
      <c r="A59" s="122"/>
      <c r="D59" s="104"/>
      <c r="E59" s="104"/>
      <c r="F59" s="104"/>
      <c r="G59" s="104"/>
    </row>
    <row r="60" spans="4:7" s="7" customFormat="1" ht="15" customHeight="1">
      <c r="D60" s="104"/>
      <c r="E60" s="104"/>
      <c r="F60" s="104"/>
      <c r="G60" s="104"/>
    </row>
    <row r="61" spans="4:6" s="7" customFormat="1" ht="15" customHeight="1">
      <c r="D61" s="104"/>
      <c r="E61" s="104"/>
      <c r="F61" s="104"/>
    </row>
    <row r="62" spans="1:6" s="7" customFormat="1" ht="15" customHeight="1">
      <c r="A62" s="95"/>
      <c r="B62" s="95"/>
      <c r="C62" s="95"/>
      <c r="D62" s="104"/>
      <c r="E62" s="104"/>
      <c r="F62" s="104"/>
    </row>
    <row r="63" spans="4:6" s="7" customFormat="1" ht="15" customHeight="1">
      <c r="D63" s="104"/>
      <c r="E63" s="104"/>
      <c r="F63" s="22"/>
    </row>
    <row r="64" spans="4:6" s="7" customFormat="1" ht="15" customHeight="1">
      <c r="D64" s="104"/>
      <c r="E64" s="104"/>
      <c r="F64" s="22"/>
    </row>
    <row r="65" spans="4:6" s="7" customFormat="1" ht="15" customHeight="1">
      <c r="D65" s="104"/>
      <c r="E65" s="104"/>
      <c r="F65" s="22"/>
    </row>
    <row r="66" spans="4:6" s="7" customFormat="1" ht="15" customHeight="1">
      <c r="D66" s="104"/>
      <c r="E66" s="104"/>
      <c r="F66" s="22"/>
    </row>
    <row r="67" spans="4:6" s="7" customFormat="1" ht="15" customHeight="1">
      <c r="D67" s="104"/>
      <c r="E67" s="104"/>
      <c r="F67" s="22"/>
    </row>
    <row r="68" spans="4:6" s="7" customFormat="1" ht="15" customHeight="1">
      <c r="D68" s="104"/>
      <c r="E68" s="104"/>
      <c r="F68" s="22"/>
    </row>
    <row r="69" spans="4:6" s="7" customFormat="1" ht="15" customHeight="1">
      <c r="D69" s="104"/>
      <c r="E69" s="104"/>
      <c r="F69" s="22"/>
    </row>
    <row r="70" spans="4:6" s="7" customFormat="1" ht="15" customHeight="1">
      <c r="D70" s="104"/>
      <c r="E70" s="104"/>
      <c r="F70" s="22"/>
    </row>
    <row r="71" spans="4:6" s="7" customFormat="1" ht="15" customHeight="1">
      <c r="D71" s="104"/>
      <c r="E71" s="104"/>
      <c r="F71" s="22"/>
    </row>
    <row r="72" spans="4:6" s="7" customFormat="1" ht="15" customHeight="1">
      <c r="D72" s="104"/>
      <c r="E72" s="104"/>
      <c r="F72" s="22"/>
    </row>
    <row r="73" spans="4:6" s="7" customFormat="1" ht="15" customHeight="1">
      <c r="D73" s="104"/>
      <c r="E73" s="104"/>
      <c r="F73" s="22"/>
    </row>
    <row r="74" spans="4:6" s="7" customFormat="1" ht="15" customHeight="1">
      <c r="D74" s="104"/>
      <c r="E74" s="104"/>
      <c r="F74" s="22"/>
    </row>
    <row r="75" spans="4:6" s="7" customFormat="1" ht="15" customHeight="1">
      <c r="D75" s="104"/>
      <c r="E75" s="104"/>
      <c r="F75" s="22"/>
    </row>
    <row r="76" spans="4:6" s="7" customFormat="1" ht="15" customHeight="1">
      <c r="D76" s="104"/>
      <c r="E76" s="104"/>
      <c r="F76" s="22"/>
    </row>
    <row r="77" spans="4:6" s="7" customFormat="1" ht="15" customHeight="1">
      <c r="D77" s="104"/>
      <c r="E77" s="104"/>
      <c r="F77" s="22"/>
    </row>
    <row r="78" spans="4:6" s="7" customFormat="1" ht="15" customHeight="1">
      <c r="D78" s="104"/>
      <c r="E78" s="104"/>
      <c r="F78" s="22"/>
    </row>
    <row r="79" spans="4:6" s="7" customFormat="1" ht="15" customHeight="1">
      <c r="D79" s="104"/>
      <c r="E79" s="104"/>
      <c r="F79" s="22"/>
    </row>
    <row r="80" spans="4:6" s="7" customFormat="1" ht="15" customHeight="1">
      <c r="D80" s="104"/>
      <c r="E80" s="104"/>
      <c r="F80" s="22"/>
    </row>
    <row r="81" spans="4:6" s="7" customFormat="1" ht="15" customHeight="1">
      <c r="D81" s="104"/>
      <c r="E81" s="104"/>
      <c r="F81" s="22"/>
    </row>
    <row r="82" spans="4:6" s="7" customFormat="1" ht="15" customHeight="1">
      <c r="D82" s="104"/>
      <c r="E82" s="104"/>
      <c r="F82" s="22"/>
    </row>
    <row r="83" spans="4:6" s="7" customFormat="1" ht="15" customHeight="1">
      <c r="D83" s="104"/>
      <c r="E83" s="104"/>
      <c r="F83" s="22"/>
    </row>
    <row r="84" spans="4:6" s="7" customFormat="1" ht="15" customHeight="1">
      <c r="D84" s="104"/>
      <c r="E84" s="104"/>
      <c r="F84" s="22"/>
    </row>
    <row r="85" spans="4:6" s="7" customFormat="1" ht="15" customHeight="1">
      <c r="D85" s="104"/>
      <c r="E85" s="104"/>
      <c r="F85" s="22"/>
    </row>
    <row r="86" spans="4:6" s="7" customFormat="1" ht="15" customHeight="1">
      <c r="D86" s="104"/>
      <c r="E86" s="104"/>
      <c r="F86" s="22"/>
    </row>
    <row r="87" spans="4:6" s="7" customFormat="1" ht="15" customHeight="1">
      <c r="D87" s="104"/>
      <c r="E87" s="104"/>
      <c r="F87" s="22"/>
    </row>
    <row r="88" spans="4:6" s="7" customFormat="1" ht="15" customHeight="1">
      <c r="D88" s="104"/>
      <c r="E88" s="104"/>
      <c r="F88" s="22"/>
    </row>
    <row r="89" spans="4:6" s="7" customFormat="1" ht="15" customHeight="1">
      <c r="D89" s="104"/>
      <c r="E89" s="104"/>
      <c r="F89" s="22"/>
    </row>
    <row r="90" spans="1:6" s="7" customFormat="1" ht="15" customHeight="1">
      <c r="A90" s="47"/>
      <c r="B90" s="47"/>
      <c r="C90" s="47"/>
      <c r="D90" s="116"/>
      <c r="E90" s="116"/>
      <c r="F90" s="11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61"/>
  <sheetViews>
    <sheetView zoomScalePageLayoutView="0" workbookViewId="0" topLeftCell="A1">
      <selection activeCell="A1" sqref="A1:D1"/>
    </sheetView>
  </sheetViews>
  <sheetFormatPr defaultColWidth="15.7109375" defaultRowHeight="15" customHeight="1"/>
  <cols>
    <col min="1" max="1" width="60.7109375" style="47" customWidth="1"/>
    <col min="2" max="4" width="18.7109375" style="168" customWidth="1"/>
    <col min="5" max="5" width="15.7109375" style="168" customWidth="1"/>
    <col min="6" max="16384" width="15.7109375" style="47" customWidth="1"/>
  </cols>
  <sheetData>
    <row r="1" spans="1:5" s="124" customFormat="1" ht="30" customHeight="1">
      <c r="A1" s="289" t="s">
        <v>0</v>
      </c>
      <c r="B1" s="290"/>
      <c r="C1" s="290"/>
      <c r="D1" s="291"/>
      <c r="E1" s="123"/>
    </row>
    <row r="2" spans="1:5" s="82" customFormat="1" ht="15" customHeight="1">
      <c r="A2" s="292"/>
      <c r="B2" s="287"/>
      <c r="C2" s="287"/>
      <c r="D2" s="293"/>
      <c r="E2" s="125"/>
    </row>
    <row r="3" spans="1:5" s="82" customFormat="1" ht="15" customHeight="1">
      <c r="A3" s="294" t="s">
        <v>108</v>
      </c>
      <c r="B3" s="288"/>
      <c r="C3" s="288"/>
      <c r="D3" s="295"/>
      <c r="E3" s="125"/>
    </row>
    <row r="4" spans="1:5" s="82" customFormat="1" ht="15" customHeight="1">
      <c r="A4" s="294" t="s">
        <v>109</v>
      </c>
      <c r="B4" s="288"/>
      <c r="C4" s="288"/>
      <c r="D4" s="295"/>
      <c r="E4" s="125"/>
    </row>
    <row r="5" spans="1:5" s="82" customFormat="1" ht="15" customHeight="1">
      <c r="A5" s="294" t="s">
        <v>110</v>
      </c>
      <c r="B5" s="288"/>
      <c r="C5" s="288"/>
      <c r="D5" s="295"/>
      <c r="E5" s="125"/>
    </row>
    <row r="6" spans="1:5" s="82" customFormat="1" ht="15" customHeight="1">
      <c r="A6" s="126"/>
      <c r="B6" s="127"/>
      <c r="C6" s="127"/>
      <c r="D6" s="128"/>
      <c r="E6" s="125"/>
    </row>
    <row r="7" spans="1:5" s="7" customFormat="1" ht="15" customHeight="1">
      <c r="A7" s="129"/>
      <c r="B7" s="127"/>
      <c r="C7" s="127"/>
      <c r="D7" s="128"/>
      <c r="E7" s="73"/>
    </row>
    <row r="8" spans="1:5" s="7" customFormat="1" ht="15" customHeight="1">
      <c r="A8" s="130" t="s">
        <v>111</v>
      </c>
      <c r="B8" s="131" t="s">
        <v>112</v>
      </c>
      <c r="C8" s="132"/>
      <c r="D8" s="133"/>
      <c r="E8" s="73"/>
    </row>
    <row r="9" spans="1:5" s="7" customFormat="1" ht="15" customHeight="1">
      <c r="A9" s="130"/>
      <c r="B9" s="134" t="s">
        <v>42</v>
      </c>
      <c r="C9" s="135"/>
      <c r="D9" s="136"/>
      <c r="E9" s="73"/>
    </row>
    <row r="10" spans="1:5" s="7" customFormat="1" ht="15" customHeight="1">
      <c r="A10" s="137"/>
      <c r="B10" s="138" t="s">
        <v>66</v>
      </c>
      <c r="C10" s="139"/>
      <c r="D10" s="140"/>
      <c r="E10" s="73"/>
    </row>
    <row r="11" spans="1:5" s="7" customFormat="1" ht="15" customHeight="1">
      <c r="A11" s="141" t="s">
        <v>113</v>
      </c>
      <c r="B11" s="142"/>
      <c r="C11" s="21">
        <f>'Premiums QTD-7'!F12</f>
        <v>1254697</v>
      </c>
      <c r="D11" s="140"/>
      <c r="E11" s="73"/>
    </row>
    <row r="12" spans="1:5" s="7" customFormat="1" ht="15" customHeight="1">
      <c r="A12" s="141"/>
      <c r="B12" s="142"/>
      <c r="C12" s="22"/>
      <c r="D12" s="140"/>
      <c r="E12" s="73"/>
    </row>
    <row r="13" spans="1:5" s="7" customFormat="1" ht="15" customHeight="1">
      <c r="A13" s="143" t="s">
        <v>114</v>
      </c>
      <c r="B13" s="144">
        <f>'Premiums QTD-7'!F18</f>
        <v>2523062</v>
      </c>
      <c r="C13" s="145"/>
      <c r="D13" s="140"/>
      <c r="E13" s="73"/>
    </row>
    <row r="14" spans="1:5" s="7" customFormat="1" ht="15" customHeight="1">
      <c r="A14" s="143" t="s">
        <v>115</v>
      </c>
      <c r="B14" s="146">
        <f>'Premiums QTD-7'!F24</f>
        <v>2543111</v>
      </c>
      <c r="C14" s="145"/>
      <c r="D14" s="140"/>
      <c r="E14" s="73"/>
    </row>
    <row r="15" spans="1:5" s="7" customFormat="1" ht="15" customHeight="1">
      <c r="A15" s="143" t="s">
        <v>116</v>
      </c>
      <c r="B15" s="142"/>
      <c r="C15" s="147">
        <f>B14-B13</f>
        <v>20049</v>
      </c>
      <c r="D15" s="140"/>
      <c r="E15" s="73"/>
    </row>
    <row r="16" spans="1:5" s="7" customFormat="1" ht="15" customHeight="1">
      <c r="A16" s="141" t="s">
        <v>117</v>
      </c>
      <c r="B16" s="142"/>
      <c r="C16" s="145"/>
      <c r="D16" s="148">
        <f>C11+C15</f>
        <v>1274746</v>
      </c>
      <c r="E16" s="73"/>
    </row>
    <row r="17" spans="1:4" s="7" customFormat="1" ht="15" customHeight="1">
      <c r="A17" s="143" t="s">
        <v>118</v>
      </c>
      <c r="B17" s="142"/>
      <c r="C17" s="149">
        <f>'[2]Loss Expenses Paid QTD-15'!E36</f>
        <v>398239</v>
      </c>
      <c r="D17" s="140"/>
    </row>
    <row r="18" spans="1:4" s="7" customFormat="1" ht="15" customHeight="1">
      <c r="A18" s="143" t="s">
        <v>119</v>
      </c>
      <c r="B18" s="142"/>
      <c r="C18" s="147">
        <f>-'[1]TB - Rounded'!D297</f>
        <v>49829.1</v>
      </c>
      <c r="D18" s="140"/>
    </row>
    <row r="19" spans="1:5" s="7" customFormat="1" ht="15" customHeight="1">
      <c r="A19" s="141" t="s">
        <v>120</v>
      </c>
      <c r="B19" s="142"/>
      <c r="C19" s="149">
        <f>C17-C18</f>
        <v>348409.9</v>
      </c>
      <c r="D19" s="140"/>
      <c r="E19" s="73"/>
    </row>
    <row r="20" spans="1:5" s="7" customFormat="1" ht="15" customHeight="1">
      <c r="A20" s="143" t="s">
        <v>121</v>
      </c>
      <c r="B20" s="144">
        <f>'Losses Incurred QTD-9'!F18+'Losses Incurred QTD-9'!F24</f>
        <v>590028</v>
      </c>
      <c r="C20" s="145" t="s">
        <v>66</v>
      </c>
      <c r="D20" s="140"/>
      <c r="E20" s="73"/>
    </row>
    <row r="21" spans="1:5" s="7" customFormat="1" ht="15" customHeight="1">
      <c r="A21" s="143" t="s">
        <v>122</v>
      </c>
      <c r="B21" s="146">
        <f>'Losses Incurred QTD-9'!F31</f>
        <v>572297</v>
      </c>
      <c r="C21" s="145"/>
      <c r="D21" s="140"/>
      <c r="E21" s="73"/>
    </row>
    <row r="22" spans="1:5" s="7" customFormat="1" ht="15" customHeight="1">
      <c r="A22" s="143" t="s">
        <v>123</v>
      </c>
      <c r="B22" s="150"/>
      <c r="C22" s="151">
        <f>B20-B21</f>
        <v>17731</v>
      </c>
      <c r="D22" s="140"/>
      <c r="E22" s="73"/>
    </row>
    <row r="23" spans="1:5" s="7" customFormat="1" ht="15" customHeight="1">
      <c r="A23" s="141" t="s">
        <v>124</v>
      </c>
      <c r="B23" s="142"/>
      <c r="C23" s="145"/>
      <c r="D23" s="152">
        <f>C19+C22</f>
        <v>366140.9</v>
      </c>
      <c r="E23" s="145"/>
    </row>
    <row r="24" spans="1:5" s="7" customFormat="1" ht="15" customHeight="1">
      <c r="A24" s="143" t="s">
        <v>125</v>
      </c>
      <c r="B24" s="142"/>
      <c r="C24" s="149">
        <f>'[2]Loss Expenses Paid QTD-15'!C36</f>
        <v>38805</v>
      </c>
      <c r="D24" s="140"/>
      <c r="E24" s="153"/>
    </row>
    <row r="25" spans="1:5" s="7" customFormat="1" ht="15" customHeight="1">
      <c r="A25" s="143" t="s">
        <v>126</v>
      </c>
      <c r="B25" s="142"/>
      <c r="C25" s="147">
        <f>'[2]Loss Expenses Paid QTD-15'!I36</f>
        <v>107068</v>
      </c>
      <c r="D25" s="140"/>
      <c r="E25" s="153"/>
    </row>
    <row r="26" spans="1:5" s="7" customFormat="1" ht="15" customHeight="1">
      <c r="A26" s="141" t="s">
        <v>127</v>
      </c>
      <c r="B26" s="142"/>
      <c r="C26" s="149">
        <f>C24+C25</f>
        <v>145873</v>
      </c>
      <c r="D26" s="140"/>
      <c r="E26" s="145"/>
    </row>
    <row r="27" spans="1:5" s="7" customFormat="1" ht="15" customHeight="1">
      <c r="A27" s="143" t="s">
        <v>128</v>
      </c>
      <c r="B27" s="144">
        <f>'Loss Expenses QTD-11'!F18</f>
        <v>178330</v>
      </c>
      <c r="C27" s="145"/>
      <c r="D27" s="140"/>
      <c r="E27" s="153"/>
    </row>
    <row r="28" spans="1:5" s="7" customFormat="1" ht="15" customHeight="1">
      <c r="A28" s="143" t="s">
        <v>129</v>
      </c>
      <c r="B28" s="146">
        <f>'Loss Expenses QTD-11'!F24</f>
        <v>190537</v>
      </c>
      <c r="C28" s="145"/>
      <c r="D28" s="140"/>
      <c r="E28" s="145"/>
    </row>
    <row r="29" spans="1:5" s="7" customFormat="1" ht="15" customHeight="1">
      <c r="A29" s="143" t="s">
        <v>130</v>
      </c>
      <c r="B29" s="142"/>
      <c r="C29" s="151">
        <f>B27-B28</f>
        <v>-12207</v>
      </c>
      <c r="D29" s="140"/>
      <c r="E29" s="153"/>
    </row>
    <row r="30" spans="1:5" s="7" customFormat="1" ht="15" customHeight="1">
      <c r="A30" s="141" t="s">
        <v>131</v>
      </c>
      <c r="B30" s="142"/>
      <c r="C30" s="145"/>
      <c r="D30" s="154">
        <f>C26+C29</f>
        <v>133666</v>
      </c>
      <c r="E30" s="145"/>
    </row>
    <row r="31" spans="1:5" s="7" customFormat="1" ht="15" customHeight="1">
      <c r="A31" s="141" t="s">
        <v>132</v>
      </c>
      <c r="B31" s="142"/>
      <c r="C31" s="145"/>
      <c r="D31" s="155">
        <f>D23+D30</f>
        <v>499806.9</v>
      </c>
      <c r="E31" s="145"/>
    </row>
    <row r="32" spans="1:5" s="7" customFormat="1" ht="15" customHeight="1">
      <c r="A32" s="143" t="s">
        <v>133</v>
      </c>
      <c r="B32" s="142"/>
      <c r="C32" s="149">
        <v>6887</v>
      </c>
      <c r="D32" s="140"/>
      <c r="E32" s="153"/>
    </row>
    <row r="33" spans="1:5" s="7" customFormat="1" ht="15" customHeight="1">
      <c r="A33" s="143" t="s">
        <v>134</v>
      </c>
      <c r="B33" s="144">
        <f>'Earned Incurred YTD-6'!B33</f>
        <v>84796</v>
      </c>
      <c r="C33" s="145"/>
      <c r="D33" s="140"/>
      <c r="E33" s="73"/>
    </row>
    <row r="34" spans="1:5" s="7" customFormat="1" ht="15" customHeight="1">
      <c r="A34" s="143" t="s">
        <v>135</v>
      </c>
      <c r="B34" s="146">
        <v>88389</v>
      </c>
      <c r="C34" s="145"/>
      <c r="D34" s="140"/>
      <c r="E34" s="73"/>
    </row>
    <row r="35" spans="1:5" s="7" customFormat="1" ht="15" customHeight="1">
      <c r="A35" s="143" t="s">
        <v>136</v>
      </c>
      <c r="B35" s="142"/>
      <c r="C35" s="151">
        <f>B33-B34</f>
        <v>-3593</v>
      </c>
      <c r="D35" s="140"/>
      <c r="E35" s="73"/>
    </row>
    <row r="36" spans="1:9" s="7" customFormat="1" ht="15" customHeight="1">
      <c r="A36" s="141" t="s">
        <v>137</v>
      </c>
      <c r="B36" s="142"/>
      <c r="C36" s="145" t="s">
        <v>66</v>
      </c>
      <c r="D36" s="152">
        <f>C32+C35</f>
        <v>3294</v>
      </c>
      <c r="E36" s="73"/>
      <c r="F36" s="35"/>
      <c r="I36" s="7" t="s">
        <v>66</v>
      </c>
    </row>
    <row r="37" spans="1:5" s="7" customFormat="1" ht="15" customHeight="1">
      <c r="A37" s="143" t="s">
        <v>138</v>
      </c>
      <c r="B37" s="142"/>
      <c r="C37" s="149">
        <f>'[1]TB - Rounded'!H403</f>
        <v>103227</v>
      </c>
      <c r="D37" s="140"/>
      <c r="E37" s="73"/>
    </row>
    <row r="38" spans="1:5" s="7" customFormat="1" ht="15" customHeight="1">
      <c r="A38" s="143" t="s">
        <v>139</v>
      </c>
      <c r="B38" s="142"/>
      <c r="C38" s="149">
        <f>'[1]TB - Rounded'!H413</f>
        <v>13563</v>
      </c>
      <c r="D38" s="140"/>
      <c r="E38" s="156"/>
    </row>
    <row r="39" spans="1:6" s="7" customFormat="1" ht="15" customHeight="1">
      <c r="A39" s="143" t="s">
        <v>140</v>
      </c>
      <c r="B39" s="142"/>
      <c r="C39" s="147">
        <f>'[1]TB - Rounded'!H613-C43</f>
        <v>719799</v>
      </c>
      <c r="D39" s="140"/>
      <c r="E39" s="156"/>
      <c r="F39" s="73"/>
    </row>
    <row r="40" spans="1:6" s="7" customFormat="1" ht="15" customHeight="1">
      <c r="A40" s="141" t="s">
        <v>141</v>
      </c>
      <c r="B40" s="142"/>
      <c r="C40" s="149">
        <f>SUM(C37:C39)</f>
        <v>836589</v>
      </c>
      <c r="D40" s="140"/>
      <c r="E40" s="156"/>
      <c r="F40" s="73"/>
    </row>
    <row r="41" spans="1:5" s="7" customFormat="1" ht="15" customHeight="1">
      <c r="A41" s="143" t="s">
        <v>134</v>
      </c>
      <c r="B41" s="144">
        <f>'Earned Incurred YTD-6'!B41</f>
        <v>103126</v>
      </c>
      <c r="C41" s="145"/>
      <c r="D41" s="140"/>
      <c r="E41" s="156"/>
    </row>
    <row r="42" spans="1:5" s="7" customFormat="1" ht="15" customHeight="1">
      <c r="A42" s="143" t="s">
        <v>135</v>
      </c>
      <c r="B42" s="146">
        <v>74575</v>
      </c>
      <c r="C42" s="145" t="s">
        <v>66</v>
      </c>
      <c r="D42" s="140"/>
      <c r="E42" s="73"/>
    </row>
    <row r="43" spans="1:5" s="7" customFormat="1" ht="15" customHeight="1">
      <c r="A43" s="143" t="s">
        <v>142</v>
      </c>
      <c r="B43" s="142"/>
      <c r="C43" s="151">
        <f>+B41-B42</f>
        <v>28551</v>
      </c>
      <c r="D43" s="140"/>
      <c r="E43" s="73"/>
    </row>
    <row r="44" spans="1:6" s="7" customFormat="1" ht="15" customHeight="1">
      <c r="A44" s="141" t="s">
        <v>143</v>
      </c>
      <c r="B44" s="142"/>
      <c r="C44" s="145"/>
      <c r="D44" s="154">
        <f>SUM(C40:C43)</f>
        <v>865140</v>
      </c>
      <c r="E44" s="73"/>
      <c r="F44" s="73"/>
    </row>
    <row r="45" spans="1:6" s="7" customFormat="1" ht="15" customHeight="1">
      <c r="A45" s="141" t="s">
        <v>144</v>
      </c>
      <c r="B45" s="142"/>
      <c r="C45" s="145"/>
      <c r="D45" s="154">
        <f>SUM(D36:D44)</f>
        <v>868434</v>
      </c>
      <c r="E45" s="73"/>
      <c r="F45" s="157"/>
    </row>
    <row r="46" spans="1:6" s="7" customFormat="1" ht="15" customHeight="1">
      <c r="A46" s="141" t="s">
        <v>145</v>
      </c>
      <c r="B46" s="142"/>
      <c r="C46" s="145"/>
      <c r="D46" s="158">
        <f>+D31+D45</f>
        <v>1368240.9</v>
      </c>
      <c r="E46" s="73"/>
      <c r="F46" s="157"/>
    </row>
    <row r="47" spans="1:6" s="7" customFormat="1" ht="15" customHeight="1">
      <c r="A47" s="141" t="s">
        <v>146</v>
      </c>
      <c r="B47" s="142"/>
      <c r="C47" s="145"/>
      <c r="D47" s="155">
        <f>D16-D31-D45</f>
        <v>-93494.90000000002</v>
      </c>
      <c r="E47" s="159"/>
      <c r="F47" s="73"/>
    </row>
    <row r="48" spans="1:4" s="7" customFormat="1" ht="15" customHeight="1">
      <c r="A48" s="143" t="s">
        <v>147</v>
      </c>
      <c r="B48" s="142"/>
      <c r="C48" s="149">
        <f>-'[1]TB - Rounded'!H264-C51</f>
        <v>30742</v>
      </c>
      <c r="D48" s="140"/>
    </row>
    <row r="49" spans="1:5" s="7" customFormat="1" ht="15" customHeight="1">
      <c r="A49" s="143" t="s">
        <v>148</v>
      </c>
      <c r="B49" s="144">
        <f>'Earned Incurred YTD-6'!B49</f>
        <v>40368</v>
      </c>
      <c r="C49" s="145"/>
      <c r="D49" s="140"/>
      <c r="E49" s="73"/>
    </row>
    <row r="50" spans="1:5" s="7" customFormat="1" ht="15" customHeight="1">
      <c r="A50" s="143" t="s">
        <v>149</v>
      </c>
      <c r="B50" s="146">
        <v>26250</v>
      </c>
      <c r="C50" s="145"/>
      <c r="D50" s="140"/>
      <c r="E50" s="73"/>
    </row>
    <row r="51" spans="1:5" s="7" customFormat="1" ht="15" customHeight="1">
      <c r="A51" s="143" t="s">
        <v>150</v>
      </c>
      <c r="B51" s="142"/>
      <c r="C51" s="151">
        <f>B49-B50</f>
        <v>14118</v>
      </c>
      <c r="D51" s="140"/>
      <c r="E51" s="73"/>
    </row>
    <row r="52" spans="1:5" s="7" customFormat="1" ht="15" customHeight="1">
      <c r="A52" s="141" t="s">
        <v>151</v>
      </c>
      <c r="B52" s="142"/>
      <c r="C52" s="145"/>
      <c r="D52" s="154">
        <f>C48+C51</f>
        <v>44860</v>
      </c>
      <c r="E52" s="73"/>
    </row>
    <row r="53" spans="1:5" s="7" customFormat="1" ht="15" customHeight="1">
      <c r="A53" s="143" t="s">
        <v>152</v>
      </c>
      <c r="B53" s="142"/>
      <c r="C53" s="145"/>
      <c r="D53" s="160">
        <f>-'[1]TB - Rounded'!H271</f>
        <v>-2210</v>
      </c>
      <c r="E53" s="73"/>
    </row>
    <row r="54" spans="1:5" s="7" customFormat="1" ht="15" customHeight="1">
      <c r="A54" s="141" t="s">
        <v>153</v>
      </c>
      <c r="B54" s="142"/>
      <c r="C54" s="145"/>
      <c r="D54" s="154">
        <f>SUM(D52:D53)</f>
        <v>42650</v>
      </c>
      <c r="E54" s="73"/>
    </row>
    <row r="55" spans="1:5" s="7" customFormat="1" ht="15" customHeight="1">
      <c r="A55" s="161" t="s">
        <v>154</v>
      </c>
      <c r="B55" s="142"/>
      <c r="C55" s="145"/>
      <c r="D55" s="154">
        <f>-'[1]TB - Rounded'!H274</f>
        <v>1844</v>
      </c>
      <c r="E55" s="73"/>
    </row>
    <row r="56" spans="1:6" s="7" customFormat="1" ht="15" customHeight="1">
      <c r="A56" s="162" t="s">
        <v>155</v>
      </c>
      <c r="B56" s="163"/>
      <c r="C56" s="164"/>
      <c r="D56" s="158">
        <f>D47+D54+D55</f>
        <v>-49000.90000000002</v>
      </c>
      <c r="E56" s="159"/>
      <c r="F56" s="35"/>
    </row>
    <row r="57" spans="1:5" s="7" customFormat="1" ht="15" customHeight="1">
      <c r="A57" s="95"/>
      <c r="B57" s="145"/>
      <c r="C57" s="145"/>
      <c r="D57" s="145"/>
      <c r="E57" s="145"/>
    </row>
    <row r="58" spans="1:5" s="7" customFormat="1" ht="15" customHeight="1">
      <c r="A58" s="95"/>
      <c r="B58" s="145"/>
      <c r="C58" s="145"/>
      <c r="D58" s="145"/>
      <c r="E58" s="145"/>
    </row>
    <row r="59" spans="1:5" s="7" customFormat="1" ht="15" customHeight="1">
      <c r="A59" s="95"/>
      <c r="B59" s="145"/>
      <c r="C59" s="145"/>
      <c r="D59" s="145"/>
      <c r="E59" s="73"/>
    </row>
    <row r="60" spans="1:5" s="7" customFormat="1" ht="15" customHeight="1">
      <c r="A60" s="95"/>
      <c r="B60" s="145"/>
      <c r="C60" s="145"/>
      <c r="D60" s="145"/>
      <c r="E60" s="73"/>
    </row>
    <row r="61" spans="1:5" s="7" customFormat="1" ht="15" customHeight="1">
      <c r="A61" s="95"/>
      <c r="B61" s="145"/>
      <c r="C61" s="145"/>
      <c r="D61" s="145"/>
      <c r="E61" s="73"/>
    </row>
    <row r="62" spans="1:5" s="7" customFormat="1" ht="15" customHeight="1">
      <c r="A62" s="95"/>
      <c r="B62" s="145"/>
      <c r="C62" s="145"/>
      <c r="D62" s="145"/>
      <c r="E62" s="73"/>
    </row>
    <row r="63" spans="1:5" s="7" customFormat="1" ht="15" customHeight="1">
      <c r="A63" s="95"/>
      <c r="B63" s="145"/>
      <c r="C63" s="145"/>
      <c r="D63" s="145"/>
      <c r="E63" s="73"/>
    </row>
    <row r="64" spans="1:5" s="7" customFormat="1" ht="15" customHeight="1">
      <c r="A64" s="95"/>
      <c r="B64" s="165"/>
      <c r="C64" s="145"/>
      <c r="D64" s="145"/>
      <c r="E64" s="73"/>
    </row>
    <row r="65" spans="1:5" s="7" customFormat="1" ht="15" customHeight="1">
      <c r="A65" s="95"/>
      <c r="B65" s="165"/>
      <c r="C65" s="145"/>
      <c r="D65" s="145"/>
      <c r="E65" s="73"/>
    </row>
    <row r="66" spans="1:5" s="7" customFormat="1" ht="15" customHeight="1">
      <c r="A66" s="95"/>
      <c r="B66" s="165"/>
      <c r="C66" s="145"/>
      <c r="D66" s="145"/>
      <c r="E66" s="73"/>
    </row>
    <row r="67" spans="1:5" s="7" customFormat="1" ht="15" customHeight="1">
      <c r="A67" s="95"/>
      <c r="B67" s="165"/>
      <c r="C67" s="153"/>
      <c r="D67" s="145"/>
      <c r="E67" s="73"/>
    </row>
    <row r="68" spans="1:5" s="7" customFormat="1" ht="15" customHeight="1">
      <c r="A68" s="95"/>
      <c r="B68" s="165"/>
      <c r="C68" s="145"/>
      <c r="D68" s="145"/>
      <c r="E68" s="73"/>
    </row>
    <row r="69" spans="2:5" s="7" customFormat="1" ht="15" customHeight="1">
      <c r="B69" s="165"/>
      <c r="C69" s="145"/>
      <c r="D69" s="145"/>
      <c r="E69" s="73"/>
    </row>
    <row r="70" spans="1:5" s="7" customFormat="1" ht="15" customHeight="1">
      <c r="A70" s="95"/>
      <c r="B70" s="165"/>
      <c r="C70" s="145"/>
      <c r="D70" s="145"/>
      <c r="E70" s="73"/>
    </row>
    <row r="71" spans="1:5" s="7" customFormat="1" ht="15" customHeight="1">
      <c r="A71" s="95"/>
      <c r="B71" s="165"/>
      <c r="C71" s="145"/>
      <c r="D71" s="145"/>
      <c r="E71" s="73"/>
    </row>
    <row r="72" spans="1:5" s="7" customFormat="1" ht="15" customHeight="1">
      <c r="A72" s="95"/>
      <c r="B72" s="73"/>
      <c r="C72" s="145"/>
      <c r="D72" s="145"/>
      <c r="E72" s="73"/>
    </row>
    <row r="73" spans="1:5" s="7" customFormat="1" ht="15" customHeight="1">
      <c r="A73" s="95"/>
      <c r="B73" s="145"/>
      <c r="C73" s="153"/>
      <c r="D73" s="145"/>
      <c r="E73" s="73"/>
    </row>
    <row r="74" spans="1:5" s="7" customFormat="1" ht="15" customHeight="1">
      <c r="A74" s="95"/>
      <c r="B74" s="145"/>
      <c r="C74" s="145"/>
      <c r="D74" s="145"/>
      <c r="E74" s="73"/>
    </row>
    <row r="75" spans="1:5" s="7" customFormat="1" ht="15" customHeight="1">
      <c r="A75" s="95"/>
      <c r="B75" s="145"/>
      <c r="C75" s="145"/>
      <c r="D75" s="145"/>
      <c r="E75" s="73"/>
    </row>
    <row r="76" spans="1:5" s="7" customFormat="1" ht="15" customHeight="1">
      <c r="A76" s="95"/>
      <c r="B76" s="145"/>
      <c r="C76" s="145"/>
      <c r="D76" s="145"/>
      <c r="E76" s="73"/>
    </row>
    <row r="77" spans="1:5" s="7" customFormat="1" ht="15" customHeight="1">
      <c r="A77" s="95"/>
      <c r="B77" s="145"/>
      <c r="C77" s="145"/>
      <c r="D77" s="145"/>
      <c r="E77" s="73"/>
    </row>
    <row r="78" spans="1:5" s="7" customFormat="1" ht="15" customHeight="1">
      <c r="A78" s="95"/>
      <c r="B78" s="145"/>
      <c r="C78" s="145"/>
      <c r="D78" s="145"/>
      <c r="E78" s="73"/>
    </row>
    <row r="79" spans="1:5" s="7" customFormat="1" ht="15" customHeight="1">
      <c r="A79" s="95"/>
      <c r="B79" s="145"/>
      <c r="C79" s="145"/>
      <c r="D79" s="145"/>
      <c r="E79" s="73"/>
    </row>
    <row r="80" spans="1:5" s="7" customFormat="1" ht="15" customHeight="1">
      <c r="A80" s="95"/>
      <c r="B80" s="145"/>
      <c r="C80" s="145"/>
      <c r="D80" s="145"/>
      <c r="E80" s="73"/>
    </row>
    <row r="81" spans="1:5" s="7" customFormat="1" ht="15" customHeight="1">
      <c r="A81" s="95"/>
      <c r="B81" s="145"/>
      <c r="C81" s="145"/>
      <c r="D81" s="145"/>
      <c r="E81" s="73"/>
    </row>
    <row r="82" spans="1:5" s="7" customFormat="1" ht="15" customHeight="1">
      <c r="A82" s="95"/>
      <c r="B82" s="145"/>
      <c r="C82" s="145"/>
      <c r="D82" s="145"/>
      <c r="E82" s="73"/>
    </row>
    <row r="83" spans="1:5" s="7" customFormat="1" ht="15" customHeight="1">
      <c r="A83" s="95"/>
      <c r="B83" s="145"/>
      <c r="C83" s="145"/>
      <c r="D83" s="145"/>
      <c r="E83" s="73"/>
    </row>
    <row r="84" spans="1:5" s="7" customFormat="1" ht="15" customHeight="1">
      <c r="A84" s="95"/>
      <c r="B84" s="145"/>
      <c r="C84" s="145"/>
      <c r="D84" s="145"/>
      <c r="E84" s="73"/>
    </row>
    <row r="85" spans="1:5" s="7" customFormat="1" ht="15" customHeight="1">
      <c r="A85" s="95"/>
      <c r="B85" s="145"/>
      <c r="C85" s="145"/>
      <c r="D85" s="145"/>
      <c r="E85" s="73"/>
    </row>
    <row r="86" spans="1:5" s="7" customFormat="1" ht="15" customHeight="1">
      <c r="A86" s="95"/>
      <c r="B86" s="145"/>
      <c r="C86" s="145"/>
      <c r="D86" s="145"/>
      <c r="E86" s="73"/>
    </row>
    <row r="87" spans="1:5" s="7" customFormat="1" ht="15" customHeight="1">
      <c r="A87" s="95"/>
      <c r="B87" s="145"/>
      <c r="C87" s="145"/>
      <c r="D87" s="145"/>
      <c r="E87" s="73"/>
    </row>
    <row r="88" spans="1:5" s="7" customFormat="1" ht="15" customHeight="1">
      <c r="A88" s="95"/>
      <c r="B88" s="145"/>
      <c r="C88" s="145"/>
      <c r="D88" s="145"/>
      <c r="E88" s="73"/>
    </row>
    <row r="89" spans="1:5" s="7" customFormat="1" ht="15" customHeight="1">
      <c r="A89" s="95"/>
      <c r="B89" s="145"/>
      <c r="C89" s="73"/>
      <c r="D89" s="73"/>
      <c r="E89" s="73"/>
    </row>
    <row r="90" spans="1:5" s="7" customFormat="1" ht="15" customHeight="1">
      <c r="A90" s="95"/>
      <c r="B90" s="145"/>
      <c r="C90" s="73"/>
      <c r="D90" s="73"/>
      <c r="E90" s="73"/>
    </row>
    <row r="91" spans="1:5" s="7" customFormat="1" ht="15" customHeight="1">
      <c r="A91" s="95"/>
      <c r="B91" s="145"/>
      <c r="C91" s="73"/>
      <c r="D91" s="73"/>
      <c r="E91" s="73"/>
    </row>
    <row r="92" spans="1:5" s="7" customFormat="1" ht="15" customHeight="1">
      <c r="A92" s="95"/>
      <c r="B92" s="73"/>
      <c r="C92" s="73"/>
      <c r="D92" s="73"/>
      <c r="E92" s="73"/>
    </row>
    <row r="93" spans="1:5" s="7" customFormat="1" ht="15" customHeight="1">
      <c r="A93" s="95"/>
      <c r="B93" s="73"/>
      <c r="C93" s="73"/>
      <c r="D93" s="73"/>
      <c r="E93" s="73"/>
    </row>
    <row r="94" spans="1:5" s="7" customFormat="1" ht="15" customHeight="1">
      <c r="A94" s="95"/>
      <c r="B94" s="73"/>
      <c r="C94" s="73"/>
      <c r="D94" s="73"/>
      <c r="E94" s="73"/>
    </row>
    <row r="95" spans="1:5" s="7" customFormat="1" ht="15" customHeight="1">
      <c r="A95" s="95"/>
      <c r="B95" s="73"/>
      <c r="C95" s="73"/>
      <c r="D95" s="73"/>
      <c r="E95" s="73"/>
    </row>
    <row r="96" spans="1:5" s="7" customFormat="1" ht="15" customHeight="1">
      <c r="A96" s="95"/>
      <c r="B96" s="73"/>
      <c r="C96" s="73"/>
      <c r="D96" s="73"/>
      <c r="E96" s="73"/>
    </row>
    <row r="97" spans="1:5" s="7" customFormat="1" ht="15" customHeight="1">
      <c r="A97" s="95"/>
      <c r="B97" s="73"/>
      <c r="C97" s="73"/>
      <c r="D97" s="73"/>
      <c r="E97" s="73"/>
    </row>
    <row r="98" spans="1:5" s="7" customFormat="1" ht="15" customHeight="1">
      <c r="A98" s="95"/>
      <c r="B98" s="73"/>
      <c r="C98" s="73"/>
      <c r="D98" s="73"/>
      <c r="E98" s="73"/>
    </row>
    <row r="99" spans="1:5" s="7" customFormat="1" ht="15" customHeight="1">
      <c r="A99" s="95"/>
      <c r="B99" s="73"/>
      <c r="C99" s="73"/>
      <c r="D99" s="73"/>
      <c r="E99" s="73"/>
    </row>
    <row r="100" spans="1:5" s="7" customFormat="1" ht="15" customHeight="1">
      <c r="A100" s="95"/>
      <c r="B100" s="73"/>
      <c r="C100" s="73"/>
      <c r="D100" s="73"/>
      <c r="E100" s="73"/>
    </row>
    <row r="101" spans="1:5" s="7" customFormat="1" ht="15" customHeight="1">
      <c r="A101" s="95"/>
      <c r="B101" s="73"/>
      <c r="C101" s="73"/>
      <c r="D101" s="73"/>
      <c r="E101" s="73"/>
    </row>
    <row r="102" spans="1:5" s="7" customFormat="1" ht="15" customHeight="1">
      <c r="A102" s="95"/>
      <c r="B102" s="73"/>
      <c r="C102" s="73"/>
      <c r="D102" s="73"/>
      <c r="E102" s="73"/>
    </row>
    <row r="103" spans="1:5" s="7" customFormat="1" ht="15" customHeight="1">
      <c r="A103" s="95"/>
      <c r="B103" s="73"/>
      <c r="C103" s="73"/>
      <c r="D103" s="73"/>
      <c r="E103" s="73"/>
    </row>
    <row r="104" spans="1:5" s="7" customFormat="1" ht="15" customHeight="1">
      <c r="A104" s="95"/>
      <c r="B104" s="73"/>
      <c r="C104" s="73"/>
      <c r="D104" s="73"/>
      <c r="E104" s="73"/>
    </row>
    <row r="105" spans="1:5" s="7" customFormat="1" ht="15" customHeight="1">
      <c r="A105" s="95"/>
      <c r="B105" s="73"/>
      <c r="C105" s="73"/>
      <c r="D105" s="73"/>
      <c r="E105" s="73"/>
    </row>
    <row r="106" spans="1:5" s="7" customFormat="1" ht="15" customHeight="1">
      <c r="A106" s="95"/>
      <c r="B106" s="73"/>
      <c r="C106" s="73"/>
      <c r="D106" s="73"/>
      <c r="E106" s="73"/>
    </row>
    <row r="107" spans="1:5" s="7" customFormat="1" ht="15" customHeight="1">
      <c r="A107" s="95"/>
      <c r="B107" s="73"/>
      <c r="C107" s="73"/>
      <c r="D107" s="73"/>
      <c r="E107" s="73"/>
    </row>
    <row r="108" spans="1:5" s="7" customFormat="1" ht="15" customHeight="1">
      <c r="A108" s="95"/>
      <c r="B108" s="73"/>
      <c r="C108" s="73"/>
      <c r="D108" s="73"/>
      <c r="E108" s="73"/>
    </row>
    <row r="109" spans="1:5" s="7" customFormat="1" ht="15" customHeight="1">
      <c r="A109" s="95"/>
      <c r="B109" s="73"/>
      <c r="C109" s="73"/>
      <c r="D109" s="73"/>
      <c r="E109" s="73"/>
    </row>
    <row r="110" spans="1:5" s="7" customFormat="1" ht="15" customHeight="1">
      <c r="A110" s="95"/>
      <c r="B110" s="73"/>
      <c r="C110" s="73"/>
      <c r="D110" s="73"/>
      <c r="E110" s="73"/>
    </row>
    <row r="111" spans="1:5" s="7" customFormat="1" ht="15" customHeight="1">
      <c r="A111" s="95"/>
      <c r="B111" s="73"/>
      <c r="C111" s="73"/>
      <c r="D111" s="73"/>
      <c r="E111" s="73"/>
    </row>
    <row r="112" spans="1:5" s="7" customFormat="1" ht="15" customHeight="1">
      <c r="A112" s="95"/>
      <c r="B112" s="73"/>
      <c r="C112" s="73"/>
      <c r="D112" s="73"/>
      <c r="E112" s="73"/>
    </row>
    <row r="113" spans="1:5" s="7" customFormat="1" ht="15" customHeight="1">
      <c r="A113" s="95"/>
      <c r="B113" s="73"/>
      <c r="C113" s="73"/>
      <c r="D113" s="73"/>
      <c r="E113" s="73"/>
    </row>
    <row r="114" spans="1:5" s="7" customFormat="1" ht="15" customHeight="1">
      <c r="A114" s="95"/>
      <c r="B114" s="73"/>
      <c r="C114" s="73"/>
      <c r="D114" s="73"/>
      <c r="E114" s="73"/>
    </row>
    <row r="115" spans="1:5" s="7" customFormat="1" ht="15" customHeight="1">
      <c r="A115" s="95"/>
      <c r="B115" s="73"/>
      <c r="C115" s="73"/>
      <c r="D115" s="73"/>
      <c r="E115" s="73"/>
    </row>
    <row r="116" spans="1:5" s="7" customFormat="1" ht="15" customHeight="1">
      <c r="A116" s="95"/>
      <c r="B116" s="73"/>
      <c r="C116" s="73"/>
      <c r="D116" s="73"/>
      <c r="E116" s="73"/>
    </row>
    <row r="117" spans="1:5" s="7" customFormat="1" ht="15" customHeight="1">
      <c r="A117" s="95"/>
      <c r="B117" s="73"/>
      <c r="C117" s="73"/>
      <c r="D117" s="73"/>
      <c r="E117" s="73"/>
    </row>
    <row r="118" spans="1:5" s="7" customFormat="1" ht="15" customHeight="1">
      <c r="A118" s="95"/>
      <c r="B118" s="73"/>
      <c r="C118" s="73"/>
      <c r="D118" s="73"/>
      <c r="E118" s="73"/>
    </row>
    <row r="119" spans="1:5" s="7" customFormat="1" ht="15" customHeight="1">
      <c r="A119" s="95"/>
      <c r="B119" s="73"/>
      <c r="C119" s="73"/>
      <c r="D119" s="73"/>
      <c r="E119" s="73"/>
    </row>
    <row r="120" spans="1:5" s="7" customFormat="1" ht="15" customHeight="1">
      <c r="A120" s="95"/>
      <c r="B120" s="73"/>
      <c r="C120" s="73"/>
      <c r="D120" s="73"/>
      <c r="E120" s="73"/>
    </row>
    <row r="121" spans="1:5" s="7" customFormat="1" ht="15" customHeight="1">
      <c r="A121" s="166"/>
      <c r="B121" s="73"/>
      <c r="C121" s="73"/>
      <c r="D121" s="73"/>
      <c r="E121" s="73"/>
    </row>
    <row r="122" spans="1:5" s="7" customFormat="1" ht="15" customHeight="1">
      <c r="A122" s="166"/>
      <c r="B122" s="73"/>
      <c r="C122" s="73"/>
      <c r="D122" s="73"/>
      <c r="E122" s="73"/>
    </row>
    <row r="123" spans="1:5" s="7" customFormat="1" ht="15" customHeight="1">
      <c r="A123" s="166"/>
      <c r="B123" s="73"/>
      <c r="C123" s="73"/>
      <c r="D123" s="73"/>
      <c r="E123" s="73"/>
    </row>
    <row r="124" spans="1:5" s="7" customFormat="1" ht="15" customHeight="1">
      <c r="A124" s="166"/>
      <c r="B124" s="73"/>
      <c r="C124" s="73"/>
      <c r="D124" s="73"/>
      <c r="E124" s="73"/>
    </row>
    <row r="125" spans="1:5" s="7" customFormat="1" ht="15" customHeight="1">
      <c r="A125" s="166"/>
      <c r="B125" s="73"/>
      <c r="C125" s="73"/>
      <c r="D125" s="73"/>
      <c r="E125" s="73"/>
    </row>
    <row r="126" spans="1:5" s="7" customFormat="1" ht="15" customHeight="1">
      <c r="A126" s="166"/>
      <c r="B126" s="73"/>
      <c r="C126" s="73"/>
      <c r="D126" s="73"/>
      <c r="E126" s="73"/>
    </row>
    <row r="127" spans="1:5" s="7" customFormat="1" ht="15" customHeight="1">
      <c r="A127" s="166"/>
      <c r="B127" s="73"/>
      <c r="C127" s="73"/>
      <c r="D127" s="73"/>
      <c r="E127" s="73"/>
    </row>
    <row r="128" ht="15" customHeight="1">
      <c r="A128" s="167"/>
    </row>
    <row r="129" s="47" customFormat="1" ht="15" customHeight="1">
      <c r="A129" s="167"/>
    </row>
    <row r="130" s="47" customFormat="1" ht="15" customHeight="1">
      <c r="A130" s="167"/>
    </row>
    <row r="131" s="47" customFormat="1" ht="15" customHeight="1">
      <c r="A131" s="167"/>
    </row>
    <row r="132" s="47" customFormat="1" ht="15" customHeight="1">
      <c r="A132" s="167"/>
    </row>
    <row r="133" s="47" customFormat="1" ht="15" customHeight="1">
      <c r="A133" s="167"/>
    </row>
    <row r="134" s="47" customFormat="1" ht="15" customHeight="1">
      <c r="A134" s="167"/>
    </row>
    <row r="135" s="47" customFormat="1" ht="15" customHeight="1">
      <c r="A135" s="167"/>
    </row>
    <row r="136" s="47" customFormat="1" ht="15" customHeight="1">
      <c r="A136" s="167"/>
    </row>
    <row r="137" s="47" customFormat="1" ht="15" customHeight="1">
      <c r="A137" s="167"/>
    </row>
    <row r="138" s="47" customFormat="1" ht="15" customHeight="1">
      <c r="A138" s="167"/>
    </row>
    <row r="139" s="47" customFormat="1" ht="15" customHeight="1">
      <c r="A139" s="167"/>
    </row>
    <row r="140" s="47" customFormat="1" ht="15" customHeight="1">
      <c r="A140" s="167"/>
    </row>
    <row r="141" s="47" customFormat="1" ht="15" customHeight="1">
      <c r="A141" s="167"/>
    </row>
    <row r="142" s="47" customFormat="1" ht="15" customHeight="1">
      <c r="A142" s="167"/>
    </row>
    <row r="143" s="47" customFormat="1" ht="15" customHeight="1">
      <c r="A143" s="167"/>
    </row>
    <row r="144" s="47" customFormat="1" ht="15" customHeight="1">
      <c r="A144" s="167"/>
    </row>
    <row r="145" s="47" customFormat="1" ht="15" customHeight="1">
      <c r="A145" s="167"/>
    </row>
    <row r="146" s="47" customFormat="1" ht="15" customHeight="1">
      <c r="A146" s="167"/>
    </row>
    <row r="147" s="47" customFormat="1" ht="15" customHeight="1">
      <c r="A147" s="167"/>
    </row>
    <row r="148" s="47" customFormat="1" ht="15" customHeight="1">
      <c r="A148" s="167"/>
    </row>
    <row r="149" s="47" customFormat="1" ht="15" customHeight="1">
      <c r="A149" s="167"/>
    </row>
    <row r="150" s="47" customFormat="1" ht="15" customHeight="1">
      <c r="A150" s="167"/>
    </row>
    <row r="151" s="47" customFormat="1" ht="15" customHeight="1">
      <c r="A151" s="167"/>
    </row>
    <row r="152" s="47" customFormat="1" ht="15" customHeight="1">
      <c r="A152" s="167"/>
    </row>
    <row r="153" s="47" customFormat="1" ht="15" customHeight="1">
      <c r="A153" s="167"/>
    </row>
    <row r="154" s="47" customFormat="1" ht="15" customHeight="1">
      <c r="A154" s="167"/>
    </row>
    <row r="155" s="47" customFormat="1" ht="15" customHeight="1">
      <c r="A155" s="167"/>
    </row>
    <row r="156" s="47" customFormat="1" ht="15" customHeight="1">
      <c r="A156" s="167"/>
    </row>
    <row r="157" s="47" customFormat="1" ht="15" customHeight="1">
      <c r="A157" s="167"/>
    </row>
    <row r="158" s="47" customFormat="1" ht="15" customHeight="1">
      <c r="A158" s="167"/>
    </row>
    <row r="159" s="47" customFormat="1" ht="15" customHeight="1">
      <c r="A159" s="167"/>
    </row>
    <row r="160" s="47" customFormat="1" ht="15" customHeight="1">
      <c r="A160" s="167"/>
    </row>
    <row r="161" s="47" customFormat="1" ht="15" customHeight="1">
      <c r="A161" s="167"/>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7" customWidth="1"/>
    <col min="2" max="4" width="18.7109375" style="168" customWidth="1"/>
    <col min="5" max="5" width="16.421875" style="168" bestFit="1" customWidth="1"/>
    <col min="6" max="16384" width="15.7109375" style="47" customWidth="1"/>
  </cols>
  <sheetData>
    <row r="1" spans="1:5" s="124" customFormat="1" ht="30" customHeight="1">
      <c r="A1" s="289" t="s">
        <v>0</v>
      </c>
      <c r="B1" s="290"/>
      <c r="C1" s="290"/>
      <c r="D1" s="291"/>
      <c r="E1" s="123"/>
    </row>
    <row r="2" spans="1:5" s="82" customFormat="1" ht="15" customHeight="1">
      <c r="A2" s="292"/>
      <c r="B2" s="287"/>
      <c r="C2" s="287"/>
      <c r="D2" s="293"/>
      <c r="E2" s="125"/>
    </row>
    <row r="3" spans="1:5" s="82" customFormat="1" ht="15" customHeight="1">
      <c r="A3" s="294" t="s">
        <v>108</v>
      </c>
      <c r="B3" s="288"/>
      <c r="C3" s="288"/>
      <c r="D3" s="295"/>
      <c r="E3" s="125"/>
    </row>
    <row r="4" spans="1:5" s="82" customFormat="1" ht="15" customHeight="1">
      <c r="A4" s="294" t="s">
        <v>109</v>
      </c>
      <c r="B4" s="288"/>
      <c r="C4" s="288"/>
      <c r="D4" s="295"/>
      <c r="E4" s="125"/>
    </row>
    <row r="5" spans="1:5" s="82" customFormat="1" ht="15" customHeight="1">
      <c r="A5" s="294" t="s">
        <v>156</v>
      </c>
      <c r="B5" s="288"/>
      <c r="C5" s="288"/>
      <c r="D5" s="295"/>
      <c r="E5" s="125"/>
    </row>
    <row r="6" spans="1:5" s="82" customFormat="1" ht="15" customHeight="1">
      <c r="A6" s="126"/>
      <c r="B6" s="127"/>
      <c r="C6" s="127"/>
      <c r="D6" s="128"/>
      <c r="E6" s="125"/>
    </row>
    <row r="7" spans="1:5" s="7" customFormat="1" ht="15" customHeight="1">
      <c r="A7" s="129"/>
      <c r="B7" s="127"/>
      <c r="C7" s="127"/>
      <c r="D7" s="128"/>
      <c r="E7" s="73"/>
    </row>
    <row r="8" spans="1:5" s="7" customFormat="1" ht="15" customHeight="1">
      <c r="A8" s="130" t="s">
        <v>111</v>
      </c>
      <c r="B8" s="131" t="s">
        <v>112</v>
      </c>
      <c r="C8" s="132"/>
      <c r="D8" s="133"/>
      <c r="E8" s="73"/>
    </row>
    <row r="9" spans="1:5" s="7" customFormat="1" ht="15" customHeight="1">
      <c r="A9" s="130"/>
      <c r="B9" s="134" t="s">
        <v>43</v>
      </c>
      <c r="C9" s="135"/>
      <c r="D9" s="136"/>
      <c r="E9" s="73"/>
    </row>
    <row r="10" spans="1:5" s="7" customFormat="1" ht="15" customHeight="1">
      <c r="A10" s="137"/>
      <c r="B10" s="138" t="s">
        <v>66</v>
      </c>
      <c r="C10" s="139"/>
      <c r="D10" s="140"/>
      <c r="E10" s="73"/>
    </row>
    <row r="11" spans="1:5" s="7" customFormat="1" ht="15" customHeight="1">
      <c r="A11" s="141" t="s">
        <v>113</v>
      </c>
      <c r="B11" s="142"/>
      <c r="C11" s="21">
        <f>'Premiums YTD-8'!F12</f>
        <v>2435042</v>
      </c>
      <c r="D11" s="140"/>
      <c r="E11" s="73"/>
    </row>
    <row r="12" spans="1:5" s="7" customFormat="1" ht="15" customHeight="1">
      <c r="A12" s="141"/>
      <c r="B12" s="142"/>
      <c r="C12" s="22"/>
      <c r="D12" s="140"/>
      <c r="E12" s="73"/>
    </row>
    <row r="13" spans="1:5" s="7" customFormat="1" ht="15" customHeight="1">
      <c r="A13" s="143" t="s">
        <v>114</v>
      </c>
      <c r="B13" s="144">
        <f>'Premiums YTD-8'!F18</f>
        <v>2523062</v>
      </c>
      <c r="C13" s="145"/>
      <c r="D13" s="140"/>
      <c r="E13" s="73"/>
    </row>
    <row r="14" spans="1:5" s="7" customFormat="1" ht="15" customHeight="1">
      <c r="A14" s="143" t="s">
        <v>115</v>
      </c>
      <c r="B14" s="146">
        <f>'Premiums YTD-8'!F24</f>
        <v>2634594</v>
      </c>
      <c r="C14" s="145"/>
      <c r="D14" s="140"/>
      <c r="E14" s="73"/>
    </row>
    <row r="15" spans="1:5" s="7" customFormat="1" ht="15" customHeight="1">
      <c r="A15" s="143" t="s">
        <v>116</v>
      </c>
      <c r="B15" s="142"/>
      <c r="C15" s="147">
        <f>B14-B13</f>
        <v>111532</v>
      </c>
      <c r="D15" s="140"/>
      <c r="E15" s="73"/>
    </row>
    <row r="16" spans="1:5" s="7" customFormat="1" ht="15" customHeight="1">
      <c r="A16" s="141" t="s">
        <v>117</v>
      </c>
      <c r="B16" s="142"/>
      <c r="C16" s="145"/>
      <c r="D16" s="148">
        <f>C11+C15</f>
        <v>2546574</v>
      </c>
      <c r="E16" s="73"/>
    </row>
    <row r="17" spans="1:4" s="7" customFormat="1" ht="15" customHeight="1">
      <c r="A17" s="143" t="s">
        <v>118</v>
      </c>
      <c r="B17" s="142"/>
      <c r="C17" s="149">
        <f>'[2]Loss Expenses Paid YTD-16'!E36</f>
        <v>588379</v>
      </c>
      <c r="D17" s="140"/>
    </row>
    <row r="18" spans="1:4" s="7" customFormat="1" ht="15" customHeight="1">
      <c r="A18" s="143" t="s">
        <v>119</v>
      </c>
      <c r="B18" s="142"/>
      <c r="C18" s="147">
        <f>-'[1]TB - Rounded'!F297</f>
        <v>50295.77</v>
      </c>
      <c r="D18" s="140"/>
    </row>
    <row r="19" spans="1:5" s="7" customFormat="1" ht="15" customHeight="1">
      <c r="A19" s="141" t="s">
        <v>120</v>
      </c>
      <c r="B19" s="142"/>
      <c r="C19" s="149">
        <f>C17-C18</f>
        <v>538083.23</v>
      </c>
      <c r="D19" s="140"/>
      <c r="E19" s="73"/>
    </row>
    <row r="20" spans="1:5" s="7" customFormat="1" ht="15" customHeight="1">
      <c r="A20" s="143" t="s">
        <v>121</v>
      </c>
      <c r="B20" s="144">
        <f>'Losses Incurred YTD-10'!F18+'Losses Incurred YTD-10'!F24</f>
        <v>590028</v>
      </c>
      <c r="C20" s="145" t="s">
        <v>66</v>
      </c>
      <c r="D20" s="140"/>
      <c r="E20" s="73"/>
    </row>
    <row r="21" spans="1:5" s="7" customFormat="1" ht="15" customHeight="1">
      <c r="A21" s="143" t="s">
        <v>122</v>
      </c>
      <c r="B21" s="146">
        <f>'Losses Incurred YTD-10'!F31</f>
        <v>527118</v>
      </c>
      <c r="C21" s="145"/>
      <c r="D21" s="140"/>
      <c r="E21" s="73"/>
    </row>
    <row r="22" spans="1:5" s="7" customFormat="1" ht="15" customHeight="1">
      <c r="A22" s="143" t="s">
        <v>123</v>
      </c>
      <c r="B22" s="150"/>
      <c r="C22" s="151">
        <f>B20-B21</f>
        <v>62910</v>
      </c>
      <c r="D22" s="140"/>
      <c r="E22" s="73"/>
    </row>
    <row r="23" spans="1:5" s="7" customFormat="1" ht="15" customHeight="1">
      <c r="A23" s="141" t="s">
        <v>124</v>
      </c>
      <c r="B23" s="142"/>
      <c r="C23" s="145"/>
      <c r="D23" s="152">
        <f>C19+C22</f>
        <v>600993.23</v>
      </c>
      <c r="E23" s="145"/>
    </row>
    <row r="24" spans="1:5" s="7" customFormat="1" ht="15" customHeight="1">
      <c r="A24" s="143" t="s">
        <v>125</v>
      </c>
      <c r="B24" s="142"/>
      <c r="C24" s="149">
        <f>'[2]Loss Expenses Paid YTD-16'!C36</f>
        <v>69149</v>
      </c>
      <c r="D24" s="140"/>
      <c r="E24" s="153"/>
    </row>
    <row r="25" spans="1:5" s="7" customFormat="1" ht="15" customHeight="1">
      <c r="A25" s="143" t="s">
        <v>126</v>
      </c>
      <c r="B25" s="142"/>
      <c r="C25" s="147">
        <f>'[2]Loss Expenses Paid YTD-16'!I36</f>
        <v>229366</v>
      </c>
      <c r="D25" s="140"/>
      <c r="E25" s="153"/>
    </row>
    <row r="26" spans="1:5" s="7" customFormat="1" ht="15" customHeight="1">
      <c r="A26" s="141" t="s">
        <v>127</v>
      </c>
      <c r="B26" s="142"/>
      <c r="C26" s="149">
        <f>C24+C25</f>
        <v>298515</v>
      </c>
      <c r="D26" s="140"/>
      <c r="E26" s="145"/>
    </row>
    <row r="27" spans="1:5" s="7" customFormat="1" ht="15" customHeight="1">
      <c r="A27" s="143" t="s">
        <v>128</v>
      </c>
      <c r="B27" s="144">
        <f>'Loss Expenses YTD-12'!F18</f>
        <v>178330</v>
      </c>
      <c r="C27" s="145"/>
      <c r="D27" s="140"/>
      <c r="E27" s="153"/>
    </row>
    <row r="28" spans="1:5" s="7" customFormat="1" ht="15" customHeight="1">
      <c r="A28" s="143" t="s">
        <v>129</v>
      </c>
      <c r="B28" s="146">
        <f>'Loss Expenses YTD-12'!F24</f>
        <v>196832</v>
      </c>
      <c r="C28" s="145"/>
      <c r="D28" s="140"/>
      <c r="E28" s="145"/>
    </row>
    <row r="29" spans="1:5" s="7" customFormat="1" ht="15" customHeight="1">
      <c r="A29" s="143" t="s">
        <v>130</v>
      </c>
      <c r="B29" s="142"/>
      <c r="C29" s="151">
        <f>B27-B28</f>
        <v>-18502</v>
      </c>
      <c r="D29" s="140"/>
      <c r="E29" s="153"/>
    </row>
    <row r="30" spans="1:5" s="7" customFormat="1" ht="15" customHeight="1">
      <c r="A30" s="141" t="s">
        <v>131</v>
      </c>
      <c r="B30" s="142"/>
      <c r="C30" s="145"/>
      <c r="D30" s="154">
        <f>C26+C29</f>
        <v>280013</v>
      </c>
      <c r="E30" s="145"/>
    </row>
    <row r="31" spans="1:5" s="7" customFormat="1" ht="15" customHeight="1">
      <c r="A31" s="141" t="s">
        <v>132</v>
      </c>
      <c r="B31" s="142"/>
      <c r="C31" s="145"/>
      <c r="D31" s="155">
        <f>D23+D30</f>
        <v>881006.23</v>
      </c>
      <c r="E31" s="145"/>
    </row>
    <row r="32" spans="1:5" s="7" customFormat="1" ht="15" customHeight="1">
      <c r="A32" s="143" t="s">
        <v>133</v>
      </c>
      <c r="B32" s="142"/>
      <c r="C32" s="149">
        <f>10500+10500+6887-1091+6887</f>
        <v>33683</v>
      </c>
      <c r="D32" s="140"/>
      <c r="E32" s="153"/>
    </row>
    <row r="33" spans="1:5" s="7" customFormat="1" ht="15" customHeight="1">
      <c r="A33" s="143" t="s">
        <v>134</v>
      </c>
      <c r="B33" s="144">
        <f>-'[1]TB - Rounded'!J134</f>
        <v>84796</v>
      </c>
      <c r="C33" s="145"/>
      <c r="D33" s="140"/>
      <c r="E33" s="73"/>
    </row>
    <row r="34" spans="1:5" s="7" customFormat="1" ht="15" customHeight="1">
      <c r="A34" s="143" t="s">
        <v>135</v>
      </c>
      <c r="B34" s="146">
        <v>102678</v>
      </c>
      <c r="C34" s="145"/>
      <c r="D34" s="140"/>
      <c r="E34" s="73"/>
    </row>
    <row r="35" spans="1:5" s="7" customFormat="1" ht="15" customHeight="1">
      <c r="A35" s="143" t="s">
        <v>136</v>
      </c>
      <c r="B35" s="142"/>
      <c r="C35" s="151">
        <f>B33-B34</f>
        <v>-17882</v>
      </c>
      <c r="D35" s="140"/>
      <c r="E35" s="73"/>
    </row>
    <row r="36" spans="1:6" s="7" customFormat="1" ht="15" customHeight="1">
      <c r="A36" s="141" t="s">
        <v>137</v>
      </c>
      <c r="B36" s="142"/>
      <c r="C36" s="145" t="s">
        <v>66</v>
      </c>
      <c r="D36" s="169">
        <f>C32+C35</f>
        <v>15801</v>
      </c>
      <c r="E36" s="73"/>
      <c r="F36" s="35"/>
    </row>
    <row r="37" spans="1:5" s="7" customFormat="1" ht="15" customHeight="1">
      <c r="A37" s="143" t="s">
        <v>138</v>
      </c>
      <c r="B37" s="142"/>
      <c r="C37" s="149">
        <f>'[1]TB - Rounded'!J403</f>
        <v>196661</v>
      </c>
      <c r="D37" s="140"/>
      <c r="E37" s="73"/>
    </row>
    <row r="38" spans="1:5" s="7" customFormat="1" ht="15" customHeight="1">
      <c r="A38" s="143" t="s">
        <v>139</v>
      </c>
      <c r="B38" s="142"/>
      <c r="C38" s="149">
        <f>'[1]TB - Rounded'!J413</f>
        <v>41832</v>
      </c>
      <c r="D38" s="140"/>
      <c r="E38" s="156"/>
    </row>
    <row r="39" spans="1:6" s="7" customFormat="1" ht="15" customHeight="1">
      <c r="A39" s="143" t="s">
        <v>140</v>
      </c>
      <c r="B39" s="142"/>
      <c r="C39" s="147">
        <f>'[1]TB - Rounded'!J613-C43+7</f>
        <v>1508093</v>
      </c>
      <c r="D39" s="140"/>
      <c r="E39" s="156"/>
      <c r="F39" s="73"/>
    </row>
    <row r="40" spans="1:6" s="7" customFormat="1" ht="15" customHeight="1">
      <c r="A40" s="141" t="s">
        <v>141</v>
      </c>
      <c r="B40" s="142"/>
      <c r="C40" s="149">
        <f>SUM(C37:C39)</f>
        <v>1746586</v>
      </c>
      <c r="D40" s="140"/>
      <c r="E40" s="156"/>
      <c r="F40" s="73"/>
    </row>
    <row r="41" spans="1:5" s="7" customFormat="1" ht="15" customHeight="1">
      <c r="A41" s="143" t="s">
        <v>134</v>
      </c>
      <c r="B41" s="144">
        <f>-'[1]TB - Rounded'!J151</f>
        <v>103126</v>
      </c>
      <c r="C41" s="145"/>
      <c r="D41" s="140"/>
      <c r="E41" s="156"/>
    </row>
    <row r="42" spans="1:5" s="7" customFormat="1" ht="15" customHeight="1">
      <c r="A42" s="143" t="s">
        <v>135</v>
      </c>
      <c r="B42" s="146">
        <v>117875</v>
      </c>
      <c r="C42" s="145" t="s">
        <v>66</v>
      </c>
      <c r="D42" s="140"/>
      <c r="E42" s="73"/>
    </row>
    <row r="43" spans="1:5" s="7" customFormat="1" ht="15" customHeight="1">
      <c r="A43" s="143" t="s">
        <v>142</v>
      </c>
      <c r="B43" s="142"/>
      <c r="C43" s="151">
        <f>+B41-B42</f>
        <v>-14749</v>
      </c>
      <c r="D43" s="140"/>
      <c r="E43" s="73"/>
    </row>
    <row r="44" spans="1:6" s="7" customFormat="1" ht="15" customHeight="1">
      <c r="A44" s="141" t="s">
        <v>143</v>
      </c>
      <c r="B44" s="142"/>
      <c r="C44" s="145"/>
      <c r="D44" s="154">
        <f>SUM(C40:C43)</f>
        <v>1731837</v>
      </c>
      <c r="E44" s="73"/>
      <c r="F44" s="73"/>
    </row>
    <row r="45" spans="1:6" s="7" customFormat="1" ht="15" customHeight="1">
      <c r="A45" s="141" t="s">
        <v>144</v>
      </c>
      <c r="B45" s="142"/>
      <c r="C45" s="145"/>
      <c r="D45" s="154">
        <f>SUM(D36:D44)</f>
        <v>1747638</v>
      </c>
      <c r="E45" s="73"/>
      <c r="F45" s="157"/>
    </row>
    <row r="46" spans="1:6" s="7" customFormat="1" ht="15" customHeight="1">
      <c r="A46" s="141" t="s">
        <v>145</v>
      </c>
      <c r="B46" s="142"/>
      <c r="C46" s="145"/>
      <c r="D46" s="158">
        <f>+D31+D45</f>
        <v>2628644.23</v>
      </c>
      <c r="E46" s="73"/>
      <c r="F46" s="157"/>
    </row>
    <row r="47" spans="1:6" s="7" customFormat="1" ht="15" customHeight="1">
      <c r="A47" s="141" t="s">
        <v>146</v>
      </c>
      <c r="B47" s="142"/>
      <c r="C47" s="145"/>
      <c r="D47" s="155">
        <f>D16-D31-D45</f>
        <v>-82070.22999999998</v>
      </c>
      <c r="E47" s="159"/>
      <c r="F47" s="73"/>
    </row>
    <row r="48" spans="1:4" s="7" customFormat="1" ht="15" customHeight="1">
      <c r="A48" s="143" t="s">
        <v>147</v>
      </c>
      <c r="B48" s="142"/>
      <c r="C48" s="149">
        <f>-'[1]TB - Rounded'!J264-C51</f>
        <v>57626</v>
      </c>
      <c r="D48" s="140"/>
    </row>
    <row r="49" spans="1:5" s="7" customFormat="1" ht="15" customHeight="1">
      <c r="A49" s="143" t="s">
        <v>148</v>
      </c>
      <c r="B49" s="144">
        <f>'[1]TB - Rounded'!J41</f>
        <v>40368</v>
      </c>
      <c r="C49" s="145"/>
      <c r="D49" s="140"/>
      <c r="E49" s="73"/>
    </row>
    <row r="50" spans="1:5" s="7" customFormat="1" ht="15" customHeight="1">
      <c r="A50" s="143" t="s">
        <v>149</v>
      </c>
      <c r="B50" s="146">
        <v>22867</v>
      </c>
      <c r="C50" s="145"/>
      <c r="D50" s="140"/>
      <c r="E50" s="73"/>
    </row>
    <row r="51" spans="1:5" s="7" customFormat="1" ht="15" customHeight="1">
      <c r="A51" s="143" t="s">
        <v>150</v>
      </c>
      <c r="B51" s="142"/>
      <c r="C51" s="151">
        <f>B49-B50</f>
        <v>17501</v>
      </c>
      <c r="D51" s="140"/>
      <c r="E51" s="73"/>
    </row>
    <row r="52" spans="1:5" s="7" customFormat="1" ht="15" customHeight="1">
      <c r="A52" s="141" t="s">
        <v>151</v>
      </c>
      <c r="B52" s="142"/>
      <c r="C52" s="145"/>
      <c r="D52" s="154">
        <f>C48+C51</f>
        <v>75127</v>
      </c>
      <c r="E52" s="73"/>
    </row>
    <row r="53" spans="1:5" s="7" customFormat="1" ht="15" customHeight="1">
      <c r="A53" s="143" t="s">
        <v>152</v>
      </c>
      <c r="B53" s="142"/>
      <c r="C53" s="145"/>
      <c r="D53" s="160">
        <f>-'[1]TB - Rounded'!J271</f>
        <v>-323</v>
      </c>
      <c r="E53" s="73"/>
    </row>
    <row r="54" spans="1:5" s="7" customFormat="1" ht="15" customHeight="1">
      <c r="A54" s="141" t="s">
        <v>153</v>
      </c>
      <c r="B54" s="142"/>
      <c r="C54" s="145"/>
      <c r="D54" s="154">
        <f>SUM(D52:D53)</f>
        <v>74804</v>
      </c>
      <c r="E54" s="73"/>
    </row>
    <row r="55" spans="1:5" s="7" customFormat="1" ht="15" customHeight="1">
      <c r="A55" s="161" t="s">
        <v>154</v>
      </c>
      <c r="B55" s="142"/>
      <c r="C55" s="145"/>
      <c r="D55" s="154">
        <f>-'[1]TB - Rounded'!J274</f>
        <v>3998</v>
      </c>
      <c r="E55" s="73"/>
    </row>
    <row r="56" spans="1:6" s="7" customFormat="1" ht="15" customHeight="1">
      <c r="A56" s="162" t="s">
        <v>155</v>
      </c>
      <c r="B56" s="163"/>
      <c r="C56" s="164"/>
      <c r="D56" s="158">
        <f>D47+D54+D55</f>
        <v>-3268.2299999999814</v>
      </c>
      <c r="E56" s="159"/>
      <c r="F56" s="35"/>
    </row>
    <row r="57" spans="1:5" s="7" customFormat="1" ht="15" customHeight="1">
      <c r="A57" s="95"/>
      <c r="B57" s="145"/>
      <c r="C57" s="145"/>
      <c r="D57" s="145"/>
      <c r="E57" s="145"/>
    </row>
    <row r="58" spans="1:5" s="7" customFormat="1" ht="15" customHeight="1">
      <c r="A58" s="122"/>
      <c r="B58" s="145"/>
      <c r="C58" s="145"/>
      <c r="D58" s="145"/>
      <c r="E58" s="145"/>
    </row>
    <row r="59" spans="1:5" s="7" customFormat="1" ht="15" customHeight="1">
      <c r="A59" s="95"/>
      <c r="B59" s="145"/>
      <c r="C59" s="145"/>
      <c r="D59" s="145"/>
      <c r="E59" s="73"/>
    </row>
    <row r="60" spans="1:5" s="7" customFormat="1" ht="15" customHeight="1">
      <c r="A60" s="95"/>
      <c r="B60" s="145"/>
      <c r="C60" s="145"/>
      <c r="D60" s="145"/>
      <c r="E60" s="73"/>
    </row>
    <row r="61" spans="1:5" s="7" customFormat="1" ht="15" customHeight="1">
      <c r="A61" s="95"/>
      <c r="B61" s="145"/>
      <c r="C61" s="145"/>
      <c r="D61" s="145"/>
      <c r="E61" s="73"/>
    </row>
    <row r="62" spans="1:5" s="7" customFormat="1" ht="15" customHeight="1">
      <c r="A62" s="95"/>
      <c r="B62" s="145"/>
      <c r="C62" s="145"/>
      <c r="D62" s="145"/>
      <c r="E62" s="73"/>
    </row>
    <row r="63" spans="1:5" s="7" customFormat="1" ht="15" customHeight="1">
      <c r="A63" s="95"/>
      <c r="B63" s="145"/>
      <c r="C63" s="145"/>
      <c r="D63" s="145"/>
      <c r="E63" s="73"/>
    </row>
    <row r="64" spans="1:5" s="7" customFormat="1" ht="15" customHeight="1">
      <c r="A64" s="95"/>
      <c r="B64" s="165"/>
      <c r="C64" s="145"/>
      <c r="D64" s="145"/>
      <c r="E64" s="73"/>
    </row>
    <row r="65" spans="1:5" s="7" customFormat="1" ht="15" customHeight="1">
      <c r="A65" s="95"/>
      <c r="B65" s="165"/>
      <c r="C65" s="145"/>
      <c r="D65" s="145"/>
      <c r="E65" s="73"/>
    </row>
    <row r="66" spans="1:5" s="7" customFormat="1" ht="15" customHeight="1">
      <c r="A66" s="95"/>
      <c r="B66" s="165"/>
      <c r="C66" s="145"/>
      <c r="D66" s="145"/>
      <c r="E66" s="73"/>
    </row>
    <row r="67" spans="1:5" s="7" customFormat="1" ht="15" customHeight="1">
      <c r="A67" s="95"/>
      <c r="B67" s="165"/>
      <c r="C67" s="153"/>
      <c r="D67" s="145"/>
      <c r="E67" s="73"/>
    </row>
    <row r="68" spans="1:5" s="7" customFormat="1" ht="15" customHeight="1">
      <c r="A68" s="95"/>
      <c r="B68" s="165"/>
      <c r="C68" s="145"/>
      <c r="D68" s="145"/>
      <c r="E68" s="73"/>
    </row>
    <row r="69" spans="2:5" s="7" customFormat="1" ht="15" customHeight="1">
      <c r="B69" s="165"/>
      <c r="C69" s="145"/>
      <c r="D69" s="145"/>
      <c r="E69" s="73"/>
    </row>
    <row r="70" spans="1:5" s="7" customFormat="1" ht="15" customHeight="1">
      <c r="A70" s="95"/>
      <c r="B70" s="165"/>
      <c r="C70" s="145"/>
      <c r="D70" s="145"/>
      <c r="E70" s="73"/>
    </row>
    <row r="71" spans="1:5" s="7" customFormat="1" ht="15" customHeight="1">
      <c r="A71" s="95"/>
      <c r="B71" s="165"/>
      <c r="C71" s="145"/>
      <c r="D71" s="145"/>
      <c r="E71" s="73"/>
    </row>
    <row r="72" spans="1:5" s="7" customFormat="1" ht="15" customHeight="1">
      <c r="A72" s="95"/>
      <c r="B72" s="73"/>
      <c r="C72" s="145"/>
      <c r="D72" s="145"/>
      <c r="E72" s="73"/>
    </row>
    <row r="73" spans="1:5" s="7" customFormat="1" ht="15" customHeight="1">
      <c r="A73" s="95"/>
      <c r="B73" s="145"/>
      <c r="C73" s="153"/>
      <c r="D73" s="145"/>
      <c r="E73" s="73"/>
    </row>
    <row r="74" spans="1:5" s="7" customFormat="1" ht="15" customHeight="1">
      <c r="A74" s="95"/>
      <c r="B74" s="145"/>
      <c r="C74" s="145"/>
      <c r="D74" s="145"/>
      <c r="E74" s="73"/>
    </row>
    <row r="75" spans="1:5" s="7" customFormat="1" ht="15" customHeight="1">
      <c r="A75" s="95"/>
      <c r="B75" s="145"/>
      <c r="C75" s="145"/>
      <c r="D75" s="145"/>
      <c r="E75" s="73"/>
    </row>
    <row r="76" spans="1:5" s="7" customFormat="1" ht="15" customHeight="1">
      <c r="A76" s="95"/>
      <c r="B76" s="145"/>
      <c r="C76" s="145"/>
      <c r="D76" s="145"/>
      <c r="E76" s="73"/>
    </row>
    <row r="77" spans="1:5" s="7" customFormat="1" ht="15" customHeight="1">
      <c r="A77" s="95"/>
      <c r="B77" s="145"/>
      <c r="C77" s="145"/>
      <c r="D77" s="145"/>
      <c r="E77" s="73"/>
    </row>
    <row r="78" spans="1:5" s="7" customFormat="1" ht="15" customHeight="1">
      <c r="A78" s="95"/>
      <c r="B78" s="145"/>
      <c r="C78" s="145"/>
      <c r="D78" s="145"/>
      <c r="E78" s="73"/>
    </row>
    <row r="79" spans="1:5" s="7" customFormat="1" ht="15" customHeight="1">
      <c r="A79" s="95"/>
      <c r="B79" s="145"/>
      <c r="C79" s="145"/>
      <c r="D79" s="145"/>
      <c r="E79" s="73"/>
    </row>
    <row r="80" spans="1:5" s="7" customFormat="1" ht="15" customHeight="1">
      <c r="A80" s="95"/>
      <c r="B80" s="145"/>
      <c r="C80" s="145"/>
      <c r="D80" s="145"/>
      <c r="E80" s="73"/>
    </row>
    <row r="81" spans="1:5" s="7" customFormat="1" ht="15" customHeight="1">
      <c r="A81" s="95"/>
      <c r="B81" s="145"/>
      <c r="C81" s="145"/>
      <c r="D81" s="145"/>
      <c r="E81" s="73"/>
    </row>
    <row r="82" spans="1:5" s="7" customFormat="1" ht="15" customHeight="1">
      <c r="A82" s="95"/>
      <c r="B82" s="145"/>
      <c r="C82" s="145"/>
      <c r="D82" s="145"/>
      <c r="E82" s="73"/>
    </row>
    <row r="83" spans="1:5" s="7" customFormat="1" ht="15" customHeight="1">
      <c r="A83" s="95"/>
      <c r="B83" s="145"/>
      <c r="C83" s="145"/>
      <c r="D83" s="145"/>
      <c r="E83" s="73"/>
    </row>
    <row r="84" spans="1:5" s="7" customFormat="1" ht="15" customHeight="1">
      <c r="A84" s="95"/>
      <c r="B84" s="145"/>
      <c r="C84" s="145"/>
      <c r="D84" s="145"/>
      <c r="E84" s="73"/>
    </row>
    <row r="85" spans="1:5" s="7" customFormat="1" ht="15" customHeight="1">
      <c r="A85" s="95"/>
      <c r="B85" s="145"/>
      <c r="C85" s="145"/>
      <c r="D85" s="145"/>
      <c r="E85" s="73"/>
    </row>
    <row r="86" spans="1:5" s="7" customFormat="1" ht="15" customHeight="1">
      <c r="A86" s="95"/>
      <c r="B86" s="145"/>
      <c r="C86" s="145"/>
      <c r="D86" s="145"/>
      <c r="E86" s="73"/>
    </row>
    <row r="87" spans="1:5" s="7" customFormat="1" ht="15" customHeight="1">
      <c r="A87" s="95"/>
      <c r="B87" s="145"/>
      <c r="C87" s="145"/>
      <c r="D87" s="145"/>
      <c r="E87" s="73"/>
    </row>
    <row r="88" spans="1:5" s="7" customFormat="1" ht="15" customHeight="1">
      <c r="A88" s="95"/>
      <c r="B88" s="145"/>
      <c r="C88" s="145"/>
      <c r="D88" s="145"/>
      <c r="E88" s="73"/>
    </row>
    <row r="89" spans="1:5" s="7" customFormat="1" ht="15" customHeight="1">
      <c r="A89" s="95"/>
      <c r="B89" s="145"/>
      <c r="C89" s="73"/>
      <c r="D89" s="73"/>
      <c r="E89" s="73"/>
    </row>
    <row r="90" spans="1:5" s="7" customFormat="1" ht="15" customHeight="1">
      <c r="A90" s="95"/>
      <c r="B90" s="145"/>
      <c r="C90" s="73"/>
      <c r="D90" s="73"/>
      <c r="E90" s="73"/>
    </row>
    <row r="91" spans="1:5" s="7" customFormat="1" ht="15" customHeight="1">
      <c r="A91" s="95"/>
      <c r="B91" s="145"/>
      <c r="C91" s="73"/>
      <c r="D91" s="73"/>
      <c r="E91" s="73"/>
    </row>
    <row r="92" spans="1:5" s="7" customFormat="1" ht="15" customHeight="1">
      <c r="A92" s="95"/>
      <c r="B92" s="73"/>
      <c r="C92" s="73"/>
      <c r="D92" s="73"/>
      <c r="E92" s="73"/>
    </row>
    <row r="93" spans="1:5" s="7" customFormat="1" ht="15" customHeight="1">
      <c r="A93" s="95"/>
      <c r="B93" s="73"/>
      <c r="C93" s="73"/>
      <c r="D93" s="73"/>
      <c r="E93" s="73"/>
    </row>
    <row r="94" spans="1:5" s="7" customFormat="1" ht="15" customHeight="1">
      <c r="A94" s="95"/>
      <c r="B94" s="73"/>
      <c r="C94" s="73"/>
      <c r="D94" s="73"/>
      <c r="E94" s="73"/>
    </row>
    <row r="95" spans="1:5" s="7" customFormat="1" ht="15" customHeight="1">
      <c r="A95" s="95"/>
      <c r="B95" s="73"/>
      <c r="C95" s="73"/>
      <c r="D95" s="73"/>
      <c r="E95" s="73"/>
    </row>
    <row r="96" spans="1:5" s="7" customFormat="1" ht="15" customHeight="1">
      <c r="A96" s="95"/>
      <c r="B96" s="73"/>
      <c r="C96" s="73"/>
      <c r="D96" s="73"/>
      <c r="E96" s="73"/>
    </row>
    <row r="97" spans="1:5" s="7" customFormat="1" ht="15" customHeight="1">
      <c r="A97" s="95"/>
      <c r="B97" s="73"/>
      <c r="C97" s="73"/>
      <c r="D97" s="73"/>
      <c r="E97" s="73"/>
    </row>
    <row r="98" spans="1:5" s="7" customFormat="1" ht="15" customHeight="1">
      <c r="A98" s="95"/>
      <c r="B98" s="73"/>
      <c r="C98" s="73"/>
      <c r="D98" s="73"/>
      <c r="E98" s="73"/>
    </row>
    <row r="99" spans="1:5" s="7" customFormat="1" ht="15" customHeight="1">
      <c r="A99" s="95"/>
      <c r="B99" s="73"/>
      <c r="C99" s="73"/>
      <c r="D99" s="73"/>
      <c r="E99" s="73"/>
    </row>
    <row r="100" spans="1:5" s="7" customFormat="1" ht="15" customHeight="1">
      <c r="A100" s="95"/>
      <c r="B100" s="73"/>
      <c r="C100" s="73"/>
      <c r="D100" s="73"/>
      <c r="E100" s="73"/>
    </row>
    <row r="101" spans="1:5" s="7" customFormat="1" ht="15" customHeight="1">
      <c r="A101" s="95"/>
      <c r="B101" s="73"/>
      <c r="C101" s="73"/>
      <c r="D101" s="73"/>
      <c r="E101" s="73"/>
    </row>
    <row r="102" spans="1:5" s="7" customFormat="1" ht="15" customHeight="1">
      <c r="A102" s="95"/>
      <c r="B102" s="73"/>
      <c r="C102" s="73"/>
      <c r="D102" s="73"/>
      <c r="E102" s="73"/>
    </row>
    <row r="103" spans="1:5" s="7" customFormat="1" ht="15" customHeight="1">
      <c r="A103" s="95"/>
      <c r="B103" s="73"/>
      <c r="C103" s="73"/>
      <c r="D103" s="73"/>
      <c r="E103" s="73"/>
    </row>
    <row r="104" spans="1:5" s="7" customFormat="1" ht="15" customHeight="1">
      <c r="A104" s="95"/>
      <c r="B104" s="73"/>
      <c r="C104" s="73"/>
      <c r="D104" s="73"/>
      <c r="E104" s="73"/>
    </row>
    <row r="105" spans="1:5" s="7" customFormat="1" ht="15" customHeight="1">
      <c r="A105" s="95"/>
      <c r="B105" s="73"/>
      <c r="C105" s="73"/>
      <c r="D105" s="73"/>
      <c r="E105" s="73"/>
    </row>
    <row r="106" spans="1:5" s="7" customFormat="1" ht="15" customHeight="1">
      <c r="A106" s="95"/>
      <c r="B106" s="73"/>
      <c r="C106" s="73"/>
      <c r="D106" s="73"/>
      <c r="E106" s="73"/>
    </row>
    <row r="107" spans="1:5" s="7" customFormat="1" ht="15" customHeight="1">
      <c r="A107" s="95"/>
      <c r="B107" s="73"/>
      <c r="C107" s="73"/>
      <c r="D107" s="73"/>
      <c r="E107" s="73"/>
    </row>
    <row r="108" spans="1:5" s="7" customFormat="1" ht="15" customHeight="1">
      <c r="A108" s="95"/>
      <c r="B108" s="73"/>
      <c r="C108" s="73"/>
      <c r="D108" s="73"/>
      <c r="E108" s="73"/>
    </row>
    <row r="109" spans="1:5" s="7" customFormat="1" ht="15" customHeight="1">
      <c r="A109" s="95"/>
      <c r="B109" s="73"/>
      <c r="C109" s="73"/>
      <c r="D109" s="73"/>
      <c r="E109" s="73"/>
    </row>
    <row r="110" spans="1:5" s="7" customFormat="1" ht="15" customHeight="1">
      <c r="A110" s="95"/>
      <c r="B110" s="73"/>
      <c r="C110" s="73"/>
      <c r="D110" s="73"/>
      <c r="E110" s="73"/>
    </row>
    <row r="111" spans="1:5" s="7" customFormat="1" ht="15" customHeight="1">
      <c r="A111" s="95"/>
      <c r="B111" s="73"/>
      <c r="C111" s="73"/>
      <c r="D111" s="73"/>
      <c r="E111" s="73"/>
    </row>
    <row r="112" spans="1:5" s="7" customFormat="1" ht="15" customHeight="1">
      <c r="A112" s="95"/>
      <c r="B112" s="73"/>
      <c r="C112" s="73"/>
      <c r="D112" s="73"/>
      <c r="E112" s="73"/>
    </row>
    <row r="113" spans="1:5" s="7" customFormat="1" ht="15" customHeight="1">
      <c r="A113" s="95"/>
      <c r="B113" s="73"/>
      <c r="C113" s="73"/>
      <c r="D113" s="73"/>
      <c r="E113" s="73"/>
    </row>
    <row r="114" spans="1:5" s="7" customFormat="1" ht="15" customHeight="1">
      <c r="A114" s="95"/>
      <c r="B114" s="73"/>
      <c r="C114" s="73"/>
      <c r="D114" s="73"/>
      <c r="E114" s="73"/>
    </row>
    <row r="115" spans="1:5" s="7" customFormat="1" ht="15" customHeight="1">
      <c r="A115" s="95"/>
      <c r="B115" s="73"/>
      <c r="C115" s="73"/>
      <c r="D115" s="73"/>
      <c r="E115" s="73"/>
    </row>
    <row r="116" spans="1:5" s="7" customFormat="1" ht="15" customHeight="1">
      <c r="A116" s="95"/>
      <c r="B116" s="73"/>
      <c r="C116" s="73"/>
      <c r="D116" s="73"/>
      <c r="E116" s="73"/>
    </row>
    <row r="117" spans="1:5" s="7" customFormat="1" ht="15" customHeight="1">
      <c r="A117" s="95"/>
      <c r="B117" s="73"/>
      <c r="C117" s="73"/>
      <c r="D117" s="73"/>
      <c r="E117" s="73"/>
    </row>
    <row r="118" spans="1:5" s="7" customFormat="1" ht="15" customHeight="1">
      <c r="A118" s="95"/>
      <c r="B118" s="73"/>
      <c r="C118" s="73"/>
      <c r="D118" s="73"/>
      <c r="E118" s="73"/>
    </row>
    <row r="119" spans="1:5" s="7" customFormat="1" ht="15" customHeight="1">
      <c r="A119" s="95"/>
      <c r="B119" s="73"/>
      <c r="C119" s="73"/>
      <c r="D119" s="73"/>
      <c r="E119" s="73"/>
    </row>
    <row r="120" spans="1:5" s="7" customFormat="1" ht="15" customHeight="1">
      <c r="A120" s="95"/>
      <c r="B120" s="73"/>
      <c r="C120" s="73"/>
      <c r="D120" s="73"/>
      <c r="E120" s="73"/>
    </row>
    <row r="121" spans="1:5" s="7" customFormat="1" ht="15" customHeight="1">
      <c r="A121" s="166"/>
      <c r="B121" s="73"/>
      <c r="C121" s="73"/>
      <c r="D121" s="73"/>
      <c r="E121" s="73"/>
    </row>
    <row r="122" spans="1:5" s="7" customFormat="1" ht="15" customHeight="1">
      <c r="A122" s="166"/>
      <c r="B122" s="73"/>
      <c r="C122" s="73"/>
      <c r="D122" s="73"/>
      <c r="E122" s="73"/>
    </row>
    <row r="123" spans="1:5" s="7" customFormat="1" ht="15" customHeight="1">
      <c r="A123" s="166"/>
      <c r="B123" s="73"/>
      <c r="C123" s="73"/>
      <c r="D123" s="73"/>
      <c r="E123" s="73"/>
    </row>
    <row r="124" spans="1:5" s="7" customFormat="1" ht="15" customHeight="1">
      <c r="A124" s="166"/>
      <c r="B124" s="73"/>
      <c r="C124" s="73"/>
      <c r="D124" s="73"/>
      <c r="E124" s="73"/>
    </row>
    <row r="125" spans="1:5" s="7" customFormat="1" ht="15" customHeight="1">
      <c r="A125" s="166"/>
      <c r="B125" s="73"/>
      <c r="C125" s="73"/>
      <c r="D125" s="73"/>
      <c r="E125" s="73"/>
    </row>
    <row r="126" spans="1:5" s="7" customFormat="1" ht="15" customHeight="1">
      <c r="A126" s="166"/>
      <c r="B126" s="73"/>
      <c r="C126" s="73"/>
      <c r="D126" s="73"/>
      <c r="E126" s="73"/>
    </row>
    <row r="127" spans="1:5" s="7" customFormat="1" ht="15" customHeight="1">
      <c r="A127" s="166"/>
      <c r="B127" s="73"/>
      <c r="C127" s="73"/>
      <c r="D127" s="73"/>
      <c r="E127" s="73"/>
    </row>
    <row r="128" ht="15" customHeight="1">
      <c r="A128" s="167"/>
    </row>
    <row r="129" s="47" customFormat="1" ht="15" customHeight="1">
      <c r="A129" s="167"/>
    </row>
    <row r="130" s="47" customFormat="1" ht="15" customHeight="1">
      <c r="A130" s="167"/>
    </row>
    <row r="131" s="47" customFormat="1" ht="15" customHeight="1">
      <c r="A131" s="167"/>
    </row>
    <row r="132" s="47" customFormat="1" ht="15" customHeight="1">
      <c r="A132" s="167"/>
    </row>
    <row r="133" s="47" customFormat="1" ht="15" customHeight="1">
      <c r="A133" s="167"/>
    </row>
    <row r="134" s="47" customFormat="1" ht="15" customHeight="1">
      <c r="A134" s="167"/>
    </row>
    <row r="135" s="47" customFormat="1" ht="15" customHeight="1">
      <c r="A135" s="167"/>
    </row>
    <row r="136" s="47" customFormat="1" ht="15" customHeight="1">
      <c r="A136" s="167"/>
    </row>
    <row r="137" s="47" customFormat="1" ht="15" customHeight="1">
      <c r="A137" s="167"/>
    </row>
    <row r="138" s="47" customFormat="1" ht="15" customHeight="1">
      <c r="A138" s="167"/>
    </row>
    <row r="139" s="47" customFormat="1" ht="15" customHeight="1">
      <c r="A139" s="167"/>
    </row>
    <row r="140" s="47" customFormat="1" ht="15" customHeight="1">
      <c r="A140" s="167"/>
    </row>
    <row r="141" s="47" customFormat="1" ht="15" customHeight="1">
      <c r="A141" s="167"/>
    </row>
    <row r="142" s="47" customFormat="1" ht="15" customHeight="1">
      <c r="A142" s="167"/>
    </row>
    <row r="143" s="47" customFormat="1" ht="15" customHeight="1">
      <c r="A143" s="167"/>
    </row>
    <row r="144" s="47" customFormat="1" ht="15" customHeight="1">
      <c r="A144" s="167"/>
    </row>
    <row r="145" s="47" customFormat="1" ht="15" customHeight="1">
      <c r="A145" s="167"/>
    </row>
    <row r="146" s="47" customFormat="1" ht="15" customHeight="1">
      <c r="A146" s="167"/>
    </row>
    <row r="147" s="47" customFormat="1" ht="15" customHeight="1">
      <c r="A147" s="167"/>
    </row>
    <row r="148" s="47" customFormat="1" ht="15" customHeight="1">
      <c r="A148" s="167"/>
    </row>
    <row r="149" s="47" customFormat="1" ht="15" customHeight="1">
      <c r="A149" s="167"/>
    </row>
    <row r="150" s="47" customFormat="1" ht="15" customHeight="1">
      <c r="A150" s="167"/>
    </row>
    <row r="151" s="47" customFormat="1" ht="15" customHeight="1">
      <c r="A151" s="167"/>
    </row>
    <row r="152" s="47" customFormat="1" ht="15" customHeight="1">
      <c r="A152" s="167"/>
    </row>
    <row r="153" s="47" customFormat="1" ht="15" customHeight="1">
      <c r="A153" s="167"/>
    </row>
    <row r="154" s="47" customFormat="1" ht="15" customHeight="1">
      <c r="A154" s="167"/>
    </row>
    <row r="155" s="47" customFormat="1" ht="15" customHeight="1">
      <c r="A155" s="167"/>
    </row>
    <row r="156" s="47" customFormat="1" ht="15" customHeight="1">
      <c r="A156" s="167"/>
    </row>
    <row r="157" s="47" customFormat="1" ht="15" customHeight="1">
      <c r="A157" s="167"/>
    </row>
    <row r="158" s="47" customFormat="1" ht="15" customHeight="1">
      <c r="A158" s="167"/>
    </row>
    <row r="159" s="47" customFormat="1" ht="15" customHeight="1">
      <c r="A159" s="167"/>
    </row>
    <row r="160" s="47" customFormat="1" ht="15" customHeight="1">
      <c r="A160" s="167"/>
    </row>
    <row r="161" s="47" customFormat="1" ht="15" customHeight="1">
      <c r="A161" s="167"/>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15.7109375" defaultRowHeight="15" customHeight="1"/>
  <cols>
    <col min="1" max="1" width="50.7109375" style="82" customWidth="1"/>
    <col min="2" max="6" width="18.7109375" style="208" customWidth="1"/>
    <col min="7" max="16384" width="15.7109375" style="82" customWidth="1"/>
  </cols>
  <sheetData>
    <row r="1" spans="1:6" s="173" customFormat="1" ht="30" customHeight="1">
      <c r="A1" s="170" t="s">
        <v>0</v>
      </c>
      <c r="B1" s="171"/>
      <c r="C1" s="171"/>
      <c r="D1" s="171"/>
      <c r="E1" s="171"/>
      <c r="F1" s="172"/>
    </row>
    <row r="2" spans="1:6" s="177" customFormat="1" ht="15" customHeight="1">
      <c r="A2" s="174"/>
      <c r="B2" s="175"/>
      <c r="C2" s="175"/>
      <c r="D2" s="175"/>
      <c r="E2" s="175"/>
      <c r="F2" s="176"/>
    </row>
    <row r="3" spans="1:6" ht="15" customHeight="1">
      <c r="A3" s="48" t="s">
        <v>157</v>
      </c>
      <c r="B3" s="178"/>
      <c r="C3" s="178"/>
      <c r="D3" s="178"/>
      <c r="E3" s="178"/>
      <c r="F3" s="179"/>
    </row>
    <row r="4" spans="1:6" ht="15" customHeight="1">
      <c r="A4" s="48" t="s">
        <v>110</v>
      </c>
      <c r="B4" s="178"/>
      <c r="C4" s="178"/>
      <c r="D4" s="178"/>
      <c r="E4" s="178"/>
      <c r="F4" s="179"/>
    </row>
    <row r="5" spans="1:6" s="7" customFormat="1" ht="15" customHeight="1">
      <c r="A5" s="180"/>
      <c r="B5" s="181"/>
      <c r="C5" s="181"/>
      <c r="D5" s="181"/>
      <c r="E5" s="181"/>
      <c r="F5" s="181"/>
    </row>
    <row r="6" spans="2:6" s="7" customFormat="1" ht="30" customHeight="1">
      <c r="B6" s="182" t="s">
        <v>71</v>
      </c>
      <c r="C6" s="182" t="s">
        <v>72</v>
      </c>
      <c r="D6" s="182" t="s">
        <v>73</v>
      </c>
      <c r="E6" s="182" t="s">
        <v>74</v>
      </c>
      <c r="F6" s="183" t="s">
        <v>75</v>
      </c>
    </row>
    <row r="7" spans="1:6" s="91" customFormat="1" ht="15" customHeight="1">
      <c r="A7" s="184" t="s">
        <v>158</v>
      </c>
      <c r="B7" s="181"/>
      <c r="C7" s="181"/>
      <c r="D7" s="181"/>
      <c r="E7" s="181"/>
      <c r="F7" s="181"/>
    </row>
    <row r="8" spans="1:6" s="7" customFormat="1" ht="15" customHeight="1">
      <c r="A8" s="185" t="s">
        <v>159</v>
      </c>
      <c r="B8" s="186"/>
      <c r="C8" s="186"/>
      <c r="D8" s="186"/>
      <c r="E8" s="187"/>
      <c r="F8" s="187"/>
    </row>
    <row r="9" spans="1:6" s="91" customFormat="1" ht="15" customHeight="1">
      <c r="A9" s="5" t="s">
        <v>160</v>
      </c>
      <c r="B9" s="188">
        <f>-'[1]TB - Rounded'!G220</f>
        <v>911447</v>
      </c>
      <c r="C9" s="188">
        <f>-'[1]TB - Rounded'!G216</f>
        <v>-11577</v>
      </c>
      <c r="D9" s="188">
        <f>-'[1]TB - Rounded'!G213</f>
        <v>-77</v>
      </c>
      <c r="E9" s="153">
        <v>0</v>
      </c>
      <c r="F9" s="188">
        <f>SUM(B9:E9)</f>
        <v>899793</v>
      </c>
    </row>
    <row r="10" spans="1:6" s="7" customFormat="1" ht="15" customHeight="1">
      <c r="A10" s="5" t="s">
        <v>161</v>
      </c>
      <c r="B10" s="189">
        <f>-'[1]TB - Rounded'!G221</f>
        <v>355370</v>
      </c>
      <c r="C10" s="186">
        <f>-'[1]TB - Rounded'!G217</f>
        <v>-3951</v>
      </c>
      <c r="D10" s="186">
        <f>-'[1]TB - Rounded'!G214</f>
        <v>-24</v>
      </c>
      <c r="E10" s="153">
        <v>0</v>
      </c>
      <c r="F10" s="189">
        <f>SUM(B10:E10)</f>
        <v>351395</v>
      </c>
    </row>
    <row r="11" spans="1:6" s="7" customFormat="1" ht="15" customHeight="1">
      <c r="A11" s="5" t="s">
        <v>162</v>
      </c>
      <c r="B11" s="189">
        <f>-'[1]TB - Rounded'!G222</f>
        <v>3509</v>
      </c>
      <c r="C11" s="153">
        <f>'[1]TB - Rounded'!G218</f>
        <v>0</v>
      </c>
      <c r="D11" s="153">
        <v>0</v>
      </c>
      <c r="E11" s="153">
        <v>0</v>
      </c>
      <c r="F11" s="189">
        <f>SUM(B11:E11)</f>
        <v>3509</v>
      </c>
    </row>
    <row r="12" spans="1:6" s="194" customFormat="1" ht="15" customHeight="1" thickBot="1">
      <c r="A12" s="190" t="s">
        <v>163</v>
      </c>
      <c r="B12" s="191">
        <f>SUM(B9:B11)</f>
        <v>1270326</v>
      </c>
      <c r="C12" s="101">
        <f>SUM(C9:C11)</f>
        <v>-15528</v>
      </c>
      <c r="D12" s="101">
        <f>SUM(D9:D11)</f>
        <v>-101</v>
      </c>
      <c r="E12" s="192">
        <f>SUM(E9:E11)</f>
        <v>0</v>
      </c>
      <c r="F12" s="193">
        <f>SUM(F9:F11)</f>
        <v>1254697</v>
      </c>
    </row>
    <row r="13" spans="1:6" s="194" customFormat="1" ht="15" customHeight="1" thickTop="1">
      <c r="A13" s="5"/>
      <c r="B13" s="195"/>
      <c r="C13" s="195"/>
      <c r="D13" s="195"/>
      <c r="E13" s="195"/>
      <c r="F13" s="196"/>
    </row>
    <row r="14" spans="1:6" s="194" customFormat="1" ht="30" customHeight="1">
      <c r="A14" s="185" t="s">
        <v>164</v>
      </c>
      <c r="B14" s="195"/>
      <c r="C14" s="195"/>
      <c r="D14" s="195"/>
      <c r="E14" s="195"/>
      <c r="F14" s="197"/>
    </row>
    <row r="15" spans="1:6" s="194" customFormat="1" ht="15" customHeight="1">
      <c r="A15" s="5" t="s">
        <v>160</v>
      </c>
      <c r="B15" s="186">
        <f>'Premiums YTD-8'!B15</f>
        <v>1364731</v>
      </c>
      <c r="C15" s="186">
        <f>'Premiums YTD-8'!C15</f>
        <v>471382</v>
      </c>
      <c r="D15" s="153">
        <f>'Premiums YTD-8'!D15</f>
        <v>0</v>
      </c>
      <c r="E15" s="153">
        <f>'Premiums YTD-8'!E15</f>
        <v>0</v>
      </c>
      <c r="F15" s="198">
        <f>SUM(B15:E15)</f>
        <v>1836113</v>
      </c>
    </row>
    <row r="16" spans="1:6" s="194" customFormat="1" ht="15" customHeight="1">
      <c r="A16" s="5" t="s">
        <v>165</v>
      </c>
      <c r="B16" s="186">
        <f>'Premiums YTD-8'!B16</f>
        <v>510057</v>
      </c>
      <c r="C16" s="186">
        <f>'Premiums YTD-8'!C16</f>
        <v>170987</v>
      </c>
      <c r="D16" s="153">
        <f>'Premiums YTD-8'!D16</f>
        <v>0</v>
      </c>
      <c r="E16" s="153">
        <f>'Premiums YTD-8'!E16</f>
        <v>0</v>
      </c>
      <c r="F16" s="198">
        <f>SUM(B16:E16)</f>
        <v>681044</v>
      </c>
    </row>
    <row r="17" spans="1:6" s="194" customFormat="1" ht="15" customHeight="1">
      <c r="A17" s="5" t="s">
        <v>166</v>
      </c>
      <c r="B17" s="186">
        <f>'Premiums YTD-8'!B17</f>
        <v>3839</v>
      </c>
      <c r="C17" s="186">
        <f>'Premiums YTD-8'!C17</f>
        <v>2066</v>
      </c>
      <c r="D17" s="153">
        <f>'Premiums YTD-8'!D17</f>
        <v>0</v>
      </c>
      <c r="E17" s="153">
        <f>'Premiums YTD-8'!E17</f>
        <v>0</v>
      </c>
      <c r="F17" s="198">
        <f>SUM(B17:E17)</f>
        <v>5905</v>
      </c>
    </row>
    <row r="18" spans="1:6" s="194" customFormat="1" ht="15" customHeight="1" thickBot="1">
      <c r="A18" s="190" t="s">
        <v>163</v>
      </c>
      <c r="B18" s="199">
        <f>SUM(B15:B17)</f>
        <v>1878627</v>
      </c>
      <c r="C18" s="199">
        <f>SUM(C15:C17)</f>
        <v>644435</v>
      </c>
      <c r="D18" s="192">
        <f>SUM(D15:D17)</f>
        <v>0</v>
      </c>
      <c r="E18" s="192">
        <f>SUM(E15:E17)</f>
        <v>0</v>
      </c>
      <c r="F18" s="200">
        <f>SUM(F15:F17)</f>
        <v>2523062</v>
      </c>
    </row>
    <row r="19" spans="1:6" s="194" customFormat="1" ht="15" customHeight="1" thickTop="1">
      <c r="A19" s="5"/>
      <c r="B19" s="195"/>
      <c r="C19" s="195"/>
      <c r="D19" s="195"/>
      <c r="E19" s="195"/>
      <c r="F19" s="196"/>
    </row>
    <row r="20" spans="1:6" s="194" customFormat="1" ht="30" customHeight="1">
      <c r="A20" s="185" t="s">
        <v>167</v>
      </c>
      <c r="B20" s="201"/>
      <c r="C20" s="201"/>
      <c r="D20" s="201"/>
      <c r="E20" s="201"/>
      <c r="F20" s="197"/>
    </row>
    <row r="21" spans="1:6" s="194" customFormat="1" ht="15" customHeight="1">
      <c r="A21" s="5" t="s">
        <v>160</v>
      </c>
      <c r="B21" s="186">
        <v>791145</v>
      </c>
      <c r="C21" s="186">
        <v>1071170</v>
      </c>
      <c r="D21" s="153">
        <v>0</v>
      </c>
      <c r="E21" s="153">
        <v>0</v>
      </c>
      <c r="F21" s="198">
        <f>SUM(B21:E21)</f>
        <v>1862315</v>
      </c>
    </row>
    <row r="22" spans="1:6" s="194" customFormat="1" ht="15" customHeight="1">
      <c r="A22" s="5" t="s">
        <v>161</v>
      </c>
      <c r="B22" s="186">
        <v>278512</v>
      </c>
      <c r="C22" s="186">
        <v>396670</v>
      </c>
      <c r="D22" s="153">
        <v>0</v>
      </c>
      <c r="E22" s="153">
        <v>0</v>
      </c>
      <c r="F22" s="198">
        <f>SUM(B22:E22)</f>
        <v>675182</v>
      </c>
    </row>
    <row r="23" spans="1:6" s="194" customFormat="1" ht="15" customHeight="1">
      <c r="A23" s="5" t="s">
        <v>162</v>
      </c>
      <c r="B23" s="186">
        <v>1011</v>
      </c>
      <c r="C23" s="186">
        <v>4603</v>
      </c>
      <c r="D23" s="195">
        <v>0</v>
      </c>
      <c r="E23" s="195">
        <v>0</v>
      </c>
      <c r="F23" s="198">
        <f>SUM(B23:E23)</f>
        <v>5614</v>
      </c>
    </row>
    <row r="24" spans="1:6" s="194" customFormat="1" ht="15" customHeight="1" thickBot="1">
      <c r="A24" s="190" t="s">
        <v>163</v>
      </c>
      <c r="B24" s="199">
        <f>SUM(B21:B23)</f>
        <v>1070668</v>
      </c>
      <c r="C24" s="199">
        <f>SUM(C21:C23)</f>
        <v>1472443</v>
      </c>
      <c r="D24" s="192">
        <f>SUM(D21:D23)</f>
        <v>0</v>
      </c>
      <c r="E24" s="192">
        <f>SUM(E21:E23)</f>
        <v>0</v>
      </c>
      <c r="F24" s="200">
        <f>SUM(F21:F23)</f>
        <v>2543111</v>
      </c>
    </row>
    <row r="25" spans="1:6" s="203" customFormat="1" ht="15" customHeight="1" thickTop="1">
      <c r="A25" s="202"/>
      <c r="B25" s="195"/>
      <c r="C25" s="195"/>
      <c r="D25" s="195"/>
      <c r="E25" s="195"/>
      <c r="F25" s="197"/>
    </row>
    <row r="26" spans="1:6" s="194" customFormat="1" ht="15" customHeight="1">
      <c r="A26" s="185" t="s">
        <v>168</v>
      </c>
      <c r="B26" s="195"/>
      <c r="C26" s="195"/>
      <c r="D26" s="195"/>
      <c r="E26" s="195"/>
      <c r="F26" s="197"/>
    </row>
    <row r="27" spans="1:6" s="194" customFormat="1" ht="15" customHeight="1">
      <c r="A27" s="5" t="s">
        <v>160</v>
      </c>
      <c r="B27" s="186">
        <f aca="true" t="shared" si="0" ref="B27:E29">B9-(B15-B21)</f>
        <v>337861</v>
      </c>
      <c r="C27" s="186">
        <f t="shared" si="0"/>
        <v>588211</v>
      </c>
      <c r="D27" s="186">
        <f t="shared" si="0"/>
        <v>-77</v>
      </c>
      <c r="E27" s="153">
        <f t="shared" si="0"/>
        <v>0</v>
      </c>
      <c r="F27" s="186">
        <f>SUM(B27:E27)</f>
        <v>925995</v>
      </c>
    </row>
    <row r="28" spans="1:6" s="194" customFormat="1" ht="15" customHeight="1">
      <c r="A28" s="5" t="s">
        <v>161</v>
      </c>
      <c r="B28" s="186">
        <f t="shared" si="0"/>
        <v>123825</v>
      </c>
      <c r="C28" s="186">
        <f t="shared" si="0"/>
        <v>221732</v>
      </c>
      <c r="D28" s="186">
        <f t="shared" si="0"/>
        <v>-24</v>
      </c>
      <c r="E28" s="153">
        <f t="shared" si="0"/>
        <v>0</v>
      </c>
      <c r="F28" s="186">
        <f>SUM(B28:E28)</f>
        <v>345533</v>
      </c>
    </row>
    <row r="29" spans="1:6" s="194" customFormat="1" ht="15" customHeight="1">
      <c r="A29" s="204" t="s">
        <v>162</v>
      </c>
      <c r="B29" s="186">
        <f t="shared" si="0"/>
        <v>681</v>
      </c>
      <c r="C29" s="186">
        <f t="shared" si="0"/>
        <v>2537</v>
      </c>
      <c r="D29" s="153">
        <f t="shared" si="0"/>
        <v>0</v>
      </c>
      <c r="E29" s="153">
        <f t="shared" si="0"/>
        <v>0</v>
      </c>
      <c r="F29" s="205">
        <f>SUM(B29:E29)</f>
        <v>3218</v>
      </c>
    </row>
    <row r="30" spans="1:6" s="194" customFormat="1" ht="15" customHeight="1" thickBot="1">
      <c r="A30" s="190" t="s">
        <v>163</v>
      </c>
      <c r="B30" s="206">
        <f>SUM(B27:B29)</f>
        <v>462367</v>
      </c>
      <c r="C30" s="206">
        <f>SUM(C27:C29)</f>
        <v>812480</v>
      </c>
      <c r="D30" s="206">
        <f>SUM(D27:D29)</f>
        <v>-101</v>
      </c>
      <c r="E30" s="207">
        <f>SUM(E27:E29)</f>
        <v>0</v>
      </c>
      <c r="F30" s="206">
        <f>SUM(F27:F29)</f>
        <v>1274746</v>
      </c>
    </row>
    <row r="31" spans="2:6" s="7" customFormat="1" ht="15" customHeight="1" thickTop="1">
      <c r="B31" s="196"/>
      <c r="C31" s="196"/>
      <c r="D31" s="196"/>
      <c r="E31" s="196"/>
      <c r="F31" s="196"/>
    </row>
    <row r="32" spans="1:6" s="7" customFormat="1" ht="15" customHeight="1">
      <c r="A32" s="296" t="s">
        <v>169</v>
      </c>
      <c r="B32" s="297"/>
      <c r="C32" s="297"/>
      <c r="D32" s="297"/>
      <c r="E32" s="296"/>
      <c r="F32" s="296"/>
    </row>
    <row r="33" spans="1:6" s="7" customFormat="1" ht="15" customHeight="1">
      <c r="A33" s="296"/>
      <c r="B33" s="297"/>
      <c r="C33" s="297"/>
      <c r="D33" s="297"/>
      <c r="E33" s="296"/>
      <c r="F33" s="296"/>
    </row>
    <row r="38" ht="15" customHeight="1">
      <c r="F38" s="208" t="s">
        <v>170</v>
      </c>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2.00390625" style="82" customWidth="1"/>
    <col min="2" max="6" width="18.7109375" style="208" customWidth="1"/>
    <col min="7" max="16384" width="15.7109375" style="82" customWidth="1"/>
  </cols>
  <sheetData>
    <row r="1" spans="1:6" s="173" customFormat="1" ht="30" customHeight="1">
      <c r="A1" s="170" t="s">
        <v>0</v>
      </c>
      <c r="B1" s="171"/>
      <c r="C1" s="171"/>
      <c r="D1" s="171"/>
      <c r="E1" s="171"/>
      <c r="F1" s="172"/>
    </row>
    <row r="2" spans="1:6" s="177" customFormat="1" ht="15" customHeight="1">
      <c r="A2" s="174"/>
      <c r="B2" s="175"/>
      <c r="C2" s="175"/>
      <c r="D2" s="175"/>
      <c r="E2" s="175"/>
      <c r="F2" s="176"/>
    </row>
    <row r="3" spans="1:6" ht="15" customHeight="1">
      <c r="A3" s="48" t="s">
        <v>157</v>
      </c>
      <c r="B3" s="178"/>
      <c r="C3" s="178"/>
      <c r="D3" s="178"/>
      <c r="E3" s="178"/>
      <c r="F3" s="179"/>
    </row>
    <row r="4" spans="1:6" ht="15" customHeight="1">
      <c r="A4" s="48" t="s">
        <v>156</v>
      </c>
      <c r="B4" s="178"/>
      <c r="C4" s="178"/>
      <c r="D4" s="178"/>
      <c r="E4" s="178"/>
      <c r="F4" s="179"/>
    </row>
    <row r="5" spans="1:6" s="7" customFormat="1" ht="15" customHeight="1">
      <c r="A5" s="180"/>
      <c r="B5" s="181"/>
      <c r="C5" s="181"/>
      <c r="D5" s="181"/>
      <c r="E5" s="181"/>
      <c r="F5" s="181"/>
    </row>
    <row r="6" spans="2:6" s="7" customFormat="1" ht="30" customHeight="1">
      <c r="B6" s="182" t="s">
        <v>71</v>
      </c>
      <c r="C6" s="182" t="s">
        <v>72</v>
      </c>
      <c r="D6" s="182" t="s">
        <v>73</v>
      </c>
      <c r="E6" s="182" t="s">
        <v>74</v>
      </c>
      <c r="F6" s="183" t="s">
        <v>75</v>
      </c>
    </row>
    <row r="7" spans="1:6" s="7" customFormat="1" ht="15" customHeight="1">
      <c r="A7" s="184" t="s">
        <v>158</v>
      </c>
      <c r="B7" s="181"/>
      <c r="C7" s="181"/>
      <c r="D7" s="181"/>
      <c r="E7" s="181"/>
      <c r="F7" s="181"/>
    </row>
    <row r="8" spans="1:6" s="7" customFormat="1" ht="15" customHeight="1">
      <c r="A8" s="185" t="s">
        <v>159</v>
      </c>
      <c r="B8" s="187"/>
      <c r="C8" s="187"/>
      <c r="D8" s="187"/>
      <c r="E8" s="187"/>
      <c r="F8" s="187"/>
    </row>
    <row r="9" spans="1:6" s="91" customFormat="1" ht="15" customHeight="1">
      <c r="A9" s="5" t="s">
        <v>160</v>
      </c>
      <c r="B9" s="188">
        <f>-'[1]TB - Rounded'!I220</f>
        <v>1809578</v>
      </c>
      <c r="C9" s="188">
        <f>-'[1]TB - Rounded'!I216</f>
        <v>-35441</v>
      </c>
      <c r="D9" s="188">
        <f>-'[1]TB - Rounded'!I213</f>
        <v>-1440</v>
      </c>
      <c r="E9" s="153">
        <v>0</v>
      </c>
      <c r="F9" s="188">
        <f>SUM(B9:E9)</f>
        <v>1772697</v>
      </c>
    </row>
    <row r="10" spans="1:6" s="7" customFormat="1" ht="15" customHeight="1">
      <c r="A10" s="5" t="s">
        <v>161</v>
      </c>
      <c r="B10" s="189">
        <f>-'[1]TB - Rounded'!I221</f>
        <v>672562</v>
      </c>
      <c r="C10" s="186">
        <f>-'[1]TB - Rounded'!I217</f>
        <v>-14030</v>
      </c>
      <c r="D10" s="186">
        <f>-'[1]TB - Rounded'!I214</f>
        <v>-783</v>
      </c>
      <c r="E10" s="153">
        <v>0</v>
      </c>
      <c r="F10" s="189">
        <f>SUM(B10:E10)</f>
        <v>657749</v>
      </c>
    </row>
    <row r="11" spans="1:6" s="7" customFormat="1" ht="15" customHeight="1">
      <c r="A11" s="5" t="s">
        <v>162</v>
      </c>
      <c r="B11" s="189">
        <f>-'[1]TB - Rounded'!I222</f>
        <v>4683</v>
      </c>
      <c r="C11" s="186">
        <f>-'[1]TB - Rounded'!I218</f>
        <v>-87</v>
      </c>
      <c r="D11" s="153">
        <v>0</v>
      </c>
      <c r="E11" s="153">
        <v>0</v>
      </c>
      <c r="F11" s="189">
        <f>SUM(B11:E11)</f>
        <v>4596</v>
      </c>
    </row>
    <row r="12" spans="1:6" s="194" customFormat="1" ht="15" customHeight="1" thickBot="1">
      <c r="A12" s="190" t="s">
        <v>163</v>
      </c>
      <c r="B12" s="191">
        <f>SUM(B9:B11)</f>
        <v>2486823</v>
      </c>
      <c r="C12" s="101">
        <f>SUM(C9:C11)</f>
        <v>-49558</v>
      </c>
      <c r="D12" s="101">
        <f>SUM(D9:D11)</f>
        <v>-2223</v>
      </c>
      <c r="E12" s="192">
        <f>SUM(E9:E11)</f>
        <v>0</v>
      </c>
      <c r="F12" s="193">
        <f>SUM(F9:F11)</f>
        <v>2435042</v>
      </c>
    </row>
    <row r="13" spans="1:6" s="194" customFormat="1" ht="15" customHeight="1" thickTop="1">
      <c r="A13" s="5"/>
      <c r="B13" s="195"/>
      <c r="C13" s="195"/>
      <c r="D13" s="195"/>
      <c r="E13" s="195"/>
      <c r="F13" s="196"/>
    </row>
    <row r="14" spans="1:6" s="194" customFormat="1" ht="30" customHeight="1">
      <c r="A14" s="185" t="s">
        <v>164</v>
      </c>
      <c r="B14" s="195"/>
      <c r="C14" s="195"/>
      <c r="D14" s="195"/>
      <c r="E14" s="195"/>
      <c r="F14" s="197"/>
    </row>
    <row r="15" spans="1:6" s="194" customFormat="1" ht="15" customHeight="1">
      <c r="A15" s="5" t="s">
        <v>160</v>
      </c>
      <c r="B15" s="209">
        <f>-'[1]TB - Rounded'!I72</f>
        <v>1364731</v>
      </c>
      <c r="C15" s="209">
        <f>-'[1]TB - Rounded'!I68</f>
        <v>471382</v>
      </c>
      <c r="D15" s="153">
        <v>0</v>
      </c>
      <c r="E15" s="153">
        <v>0</v>
      </c>
      <c r="F15" s="198">
        <f>SUM(B15:E15)</f>
        <v>1836113</v>
      </c>
    </row>
    <row r="16" spans="1:6" s="194" customFormat="1" ht="15" customHeight="1">
      <c r="A16" s="5" t="s">
        <v>165</v>
      </c>
      <c r="B16" s="209">
        <f>-'[1]TB - Rounded'!I73</f>
        <v>510057</v>
      </c>
      <c r="C16" s="209">
        <f>-'[1]TB - Rounded'!I69</f>
        <v>170987</v>
      </c>
      <c r="D16" s="153">
        <v>0</v>
      </c>
      <c r="E16" s="153">
        <v>0</v>
      </c>
      <c r="F16" s="198">
        <f>SUM(B16:E16)</f>
        <v>681044</v>
      </c>
    </row>
    <row r="17" spans="1:6" s="194" customFormat="1" ht="15" customHeight="1">
      <c r="A17" s="5" t="s">
        <v>166</v>
      </c>
      <c r="B17" s="209">
        <f>-'[1]TB - Rounded'!I74</f>
        <v>3839</v>
      </c>
      <c r="C17" s="209">
        <f>-'[1]TB - Rounded'!I70</f>
        <v>2066</v>
      </c>
      <c r="D17" s="195">
        <v>0</v>
      </c>
      <c r="E17" s="195">
        <v>0</v>
      </c>
      <c r="F17" s="198">
        <f>SUM(B17:E17)</f>
        <v>5905</v>
      </c>
    </row>
    <row r="18" spans="1:6" s="194" customFormat="1" ht="15" customHeight="1" thickBot="1">
      <c r="A18" s="190" t="s">
        <v>163</v>
      </c>
      <c r="B18" s="199">
        <f>SUM(B15:B17)</f>
        <v>1878627</v>
      </c>
      <c r="C18" s="199">
        <f>SUM(C15:C17)</f>
        <v>644435</v>
      </c>
      <c r="D18" s="192">
        <f>SUM(D15:D17)</f>
        <v>0</v>
      </c>
      <c r="E18" s="192">
        <f>SUM(E15:E17)</f>
        <v>0</v>
      </c>
      <c r="F18" s="200">
        <f>SUM(F15:F17)</f>
        <v>2523062</v>
      </c>
    </row>
    <row r="19" spans="1:6" s="194" customFormat="1" ht="15" customHeight="1" thickTop="1">
      <c r="A19" s="5"/>
      <c r="B19" s="195"/>
      <c r="C19" s="195"/>
      <c r="D19" s="195"/>
      <c r="E19" s="195"/>
      <c r="F19" s="196"/>
    </row>
    <row r="20" spans="1:6" s="194" customFormat="1" ht="30" customHeight="1">
      <c r="A20" s="185" t="s">
        <v>171</v>
      </c>
      <c r="B20" s="201"/>
      <c r="C20" s="201"/>
      <c r="D20" s="201"/>
      <c r="E20" s="201"/>
      <c r="F20" s="197"/>
    </row>
    <row r="21" spans="1:6" s="194" customFormat="1" ht="15" customHeight="1">
      <c r="A21" s="5" t="s">
        <v>160</v>
      </c>
      <c r="B21" s="153">
        <v>0</v>
      </c>
      <c r="C21" s="209">
        <v>1913388</v>
      </c>
      <c r="D21" s="153">
        <v>0</v>
      </c>
      <c r="E21" s="153">
        <v>0</v>
      </c>
      <c r="F21" s="198">
        <f>SUM(B21:E21)</f>
        <v>1913388</v>
      </c>
    </row>
    <row r="22" spans="1:6" s="194" customFormat="1" ht="15" customHeight="1">
      <c r="A22" s="5" t="s">
        <v>161</v>
      </c>
      <c r="B22" s="153">
        <v>0</v>
      </c>
      <c r="C22" s="209">
        <v>713574</v>
      </c>
      <c r="D22" s="153">
        <v>0</v>
      </c>
      <c r="E22" s="153">
        <v>0</v>
      </c>
      <c r="F22" s="198">
        <f>SUM(B22:E22)</f>
        <v>713574</v>
      </c>
    </row>
    <row r="23" spans="1:6" s="194" customFormat="1" ht="15" customHeight="1">
      <c r="A23" s="5" t="s">
        <v>162</v>
      </c>
      <c r="B23" s="195">
        <v>0</v>
      </c>
      <c r="C23" s="209">
        <v>7632</v>
      </c>
      <c r="D23" s="195">
        <v>0</v>
      </c>
      <c r="E23" s="195">
        <v>0</v>
      </c>
      <c r="F23" s="198">
        <f>SUM(B23:E23)</f>
        <v>7632</v>
      </c>
    </row>
    <row r="24" spans="1:6" s="194" customFormat="1" ht="15" customHeight="1" thickBot="1">
      <c r="A24" s="190" t="s">
        <v>163</v>
      </c>
      <c r="B24" s="192">
        <f>SUM(B21:B23)</f>
        <v>0</v>
      </c>
      <c r="C24" s="199">
        <f>SUM(C21:C23)</f>
        <v>2634594</v>
      </c>
      <c r="D24" s="192">
        <f>SUM(D21:D23)</f>
        <v>0</v>
      </c>
      <c r="E24" s="192">
        <f>SUM(E21:E23)</f>
        <v>0</v>
      </c>
      <c r="F24" s="200">
        <f>SUM(F21:F23)</f>
        <v>2634594</v>
      </c>
    </row>
    <row r="25" spans="1:6" s="203" customFormat="1" ht="15" customHeight="1" thickTop="1">
      <c r="A25" s="202"/>
      <c r="B25" s="195"/>
      <c r="C25" s="195"/>
      <c r="D25" s="195"/>
      <c r="E25" s="195"/>
      <c r="F25" s="197"/>
    </row>
    <row r="26" spans="1:6" s="194" customFormat="1" ht="15" customHeight="1">
      <c r="A26" s="185" t="s">
        <v>168</v>
      </c>
      <c r="B26" s="195"/>
      <c r="C26" s="195"/>
      <c r="D26" s="195"/>
      <c r="E26" s="195"/>
      <c r="F26" s="197"/>
    </row>
    <row r="27" spans="1:6" s="194" customFormat="1" ht="15" customHeight="1">
      <c r="A27" s="5" t="s">
        <v>160</v>
      </c>
      <c r="B27" s="209">
        <f aca="true" t="shared" si="0" ref="B27:E29">B9-(B15-B21)</f>
        <v>444847</v>
      </c>
      <c r="C27" s="209">
        <f t="shared" si="0"/>
        <v>1406565</v>
      </c>
      <c r="D27" s="186">
        <f t="shared" si="0"/>
        <v>-1440</v>
      </c>
      <c r="E27" s="153">
        <f t="shared" si="0"/>
        <v>0</v>
      </c>
      <c r="F27" s="209">
        <f>SUM(B27:E27)</f>
        <v>1849972</v>
      </c>
    </row>
    <row r="28" spans="1:6" s="194" customFormat="1" ht="15" customHeight="1">
      <c r="A28" s="5" t="s">
        <v>161</v>
      </c>
      <c r="B28" s="209">
        <f t="shared" si="0"/>
        <v>162505</v>
      </c>
      <c r="C28" s="209">
        <f t="shared" si="0"/>
        <v>528557</v>
      </c>
      <c r="D28" s="186">
        <f t="shared" si="0"/>
        <v>-783</v>
      </c>
      <c r="E28" s="153">
        <f t="shared" si="0"/>
        <v>0</v>
      </c>
      <c r="F28" s="209">
        <f>SUM(B28:E28)</f>
        <v>690279</v>
      </c>
    </row>
    <row r="29" spans="1:6" s="194" customFormat="1" ht="15" customHeight="1">
      <c r="A29" s="204" t="s">
        <v>162</v>
      </c>
      <c r="B29" s="198">
        <f t="shared" si="0"/>
        <v>844</v>
      </c>
      <c r="C29" s="198">
        <f t="shared" si="0"/>
        <v>5479</v>
      </c>
      <c r="D29" s="153">
        <f t="shared" si="0"/>
        <v>0</v>
      </c>
      <c r="E29" s="153">
        <f t="shared" si="0"/>
        <v>0</v>
      </c>
      <c r="F29" s="198">
        <f>SUM(B29:E29)</f>
        <v>6323</v>
      </c>
    </row>
    <row r="30" spans="1:6" s="194" customFormat="1" ht="15" customHeight="1" thickBot="1">
      <c r="A30" s="190" t="s">
        <v>163</v>
      </c>
      <c r="B30" s="206">
        <f>SUM(B27:B29)</f>
        <v>608196</v>
      </c>
      <c r="C30" s="206">
        <f>SUM(C27:C29)</f>
        <v>1940601</v>
      </c>
      <c r="D30" s="206">
        <f>SUM(D27:D29)</f>
        <v>-2223</v>
      </c>
      <c r="E30" s="207">
        <f>SUM(E27:E29)</f>
        <v>0</v>
      </c>
      <c r="F30" s="206">
        <f>SUM(F27:F29)</f>
        <v>2546574</v>
      </c>
    </row>
    <row r="31" spans="1:6" s="194" customFormat="1" ht="15" customHeight="1" thickTop="1">
      <c r="A31" s="190"/>
      <c r="B31" s="21"/>
      <c r="C31" s="21"/>
      <c r="D31" s="21"/>
      <c r="E31" s="210"/>
      <c r="F31" s="21"/>
    </row>
    <row r="32" spans="1:6" s="211" customFormat="1" ht="19.5" customHeight="1">
      <c r="A32" s="296" t="s">
        <v>172</v>
      </c>
      <c r="B32" s="296"/>
      <c r="C32" s="296"/>
      <c r="D32" s="296"/>
      <c r="E32" s="296"/>
      <c r="F32" s="296"/>
    </row>
    <row r="33" spans="1:6" s="211" customFormat="1" ht="19.5" customHeight="1">
      <c r="A33" s="296"/>
      <c r="B33" s="296"/>
      <c r="C33" s="296"/>
      <c r="D33" s="296"/>
      <c r="E33" s="296"/>
      <c r="F33" s="296"/>
    </row>
    <row r="34" spans="1:6" s="211" customFormat="1" ht="19.5" customHeight="1">
      <c r="A34" s="296"/>
      <c r="B34" s="296"/>
      <c r="C34" s="296"/>
      <c r="D34" s="296"/>
      <c r="E34" s="296"/>
      <c r="F34" s="296"/>
    </row>
    <row r="35" spans="1:6" s="214" customFormat="1" ht="13.5" customHeight="1">
      <c r="A35" s="212"/>
      <c r="B35" s="298" t="s">
        <v>173</v>
      </c>
      <c r="C35" s="213"/>
      <c r="D35" s="212"/>
      <c r="E35" s="298" t="s">
        <v>173</v>
      </c>
      <c r="F35" s="213"/>
    </row>
    <row r="36" spans="1:6" s="214" customFormat="1" ht="13.5">
      <c r="A36" s="213" t="s">
        <v>174</v>
      </c>
      <c r="B36" s="298"/>
      <c r="C36" s="215" t="s">
        <v>175</v>
      </c>
      <c r="D36" s="213" t="s">
        <v>174</v>
      </c>
      <c r="E36" s="298"/>
      <c r="F36" s="215" t="s">
        <v>175</v>
      </c>
    </row>
    <row r="37" spans="1:6" s="218" customFormat="1" ht="15.75">
      <c r="A37" s="216" t="s">
        <v>176</v>
      </c>
      <c r="B37" s="217">
        <v>400291</v>
      </c>
      <c r="C37" s="217">
        <f>B37+55157</f>
        <v>455448</v>
      </c>
      <c r="D37" s="216" t="s">
        <v>177</v>
      </c>
      <c r="E37" s="217">
        <v>365965.18999999994</v>
      </c>
      <c r="F37" s="217">
        <f>E37+47022</f>
        <v>412987.18999999994</v>
      </c>
    </row>
    <row r="38" spans="1:7" s="218" customFormat="1" ht="15.75">
      <c r="A38" s="216" t="s">
        <v>178</v>
      </c>
      <c r="B38" s="217">
        <v>400011</v>
      </c>
      <c r="C38" s="217">
        <f>B38+56692</f>
        <v>456703</v>
      </c>
      <c r="D38" s="216" t="s">
        <v>179</v>
      </c>
      <c r="E38" s="217">
        <v>372543.72</v>
      </c>
      <c r="F38" s="217">
        <f>E38+49071</f>
        <v>421614.72</v>
      </c>
      <c r="G38" s="219"/>
    </row>
    <row r="39" spans="1:7" s="218" customFormat="1" ht="15.75">
      <c r="A39" s="216" t="s">
        <v>180</v>
      </c>
      <c r="B39" s="217">
        <v>398316</v>
      </c>
      <c r="C39" s="217">
        <f>B39+56373</f>
        <v>454689</v>
      </c>
      <c r="D39" s="216"/>
      <c r="E39" s="217"/>
      <c r="F39" s="217"/>
      <c r="G39" s="219"/>
    </row>
    <row r="40" spans="1:7" s="218" customFormat="1" ht="15.75">
      <c r="A40" s="216" t="s">
        <v>181</v>
      </c>
      <c r="B40" s="217">
        <v>384741.5</v>
      </c>
      <c r="C40" s="217">
        <f>B40+52211</f>
        <v>436952.5</v>
      </c>
      <c r="D40" s="216"/>
      <c r="E40" s="217"/>
      <c r="F40" s="217"/>
      <c r="G40" s="219"/>
    </row>
    <row r="41" spans="1:6" s="77" customFormat="1" ht="13.5">
      <c r="A41" s="220"/>
      <c r="B41" s="221"/>
      <c r="C41" s="221"/>
      <c r="D41" s="221"/>
      <c r="E41" s="220"/>
      <c r="F41" s="222"/>
    </row>
    <row r="42" spans="1:6" s="77" customFormat="1" ht="13.5">
      <c r="A42" s="296" t="s">
        <v>182</v>
      </c>
      <c r="B42" s="296"/>
      <c r="C42" s="296"/>
      <c r="D42" s="296"/>
      <c r="E42" s="296"/>
      <c r="F42" s="296"/>
    </row>
    <row r="43" spans="1:6" s="77" customFormat="1" ht="15" customHeight="1">
      <c r="A43" s="296"/>
      <c r="B43" s="296"/>
      <c r="C43" s="296"/>
      <c r="D43" s="296"/>
      <c r="E43" s="296"/>
      <c r="F43" s="296"/>
    </row>
    <row r="44" spans="1:6" s="77" customFormat="1" ht="15" customHeight="1">
      <c r="A44" s="220"/>
      <c r="B44" s="221"/>
      <c r="C44" s="221"/>
      <c r="D44" s="221"/>
      <c r="E44" s="220"/>
      <c r="F44" s="222"/>
    </row>
    <row r="45" spans="1:6" s="77" customFormat="1" ht="15" customHeight="1">
      <c r="A45" s="220"/>
      <c r="B45" s="221"/>
      <c r="C45" s="221"/>
      <c r="D45" s="221"/>
      <c r="E45" s="220"/>
      <c r="F45" s="222"/>
    </row>
    <row r="46" spans="1:6" s="77" customFormat="1" ht="15" customHeight="1">
      <c r="A46" s="220"/>
      <c r="B46" s="221"/>
      <c r="C46" s="221"/>
      <c r="D46" s="221"/>
      <c r="E46" s="220"/>
      <c r="F46" s="222"/>
    </row>
    <row r="47" spans="1:6" s="77" customFormat="1" ht="15" customHeight="1">
      <c r="A47" s="220"/>
      <c r="B47" s="221"/>
      <c r="C47" s="221"/>
      <c r="D47" s="221"/>
      <c r="E47" s="220"/>
      <c r="F47" s="222"/>
    </row>
    <row r="48" spans="1:6" s="77" customFormat="1" ht="15" customHeight="1">
      <c r="A48" s="220"/>
      <c r="B48" s="221"/>
      <c r="C48" s="221"/>
      <c r="D48" s="221"/>
      <c r="E48" s="220"/>
      <c r="F48" s="222"/>
    </row>
    <row r="49" spans="1:6" s="77" customFormat="1" ht="15" customHeight="1">
      <c r="A49" s="220"/>
      <c r="B49" s="221"/>
      <c r="C49" s="221"/>
      <c r="D49" s="221"/>
      <c r="E49" s="220"/>
      <c r="F49" s="222"/>
    </row>
    <row r="50" spans="1:6" s="77" customFormat="1" ht="15" customHeight="1">
      <c r="A50" s="220"/>
      <c r="B50" s="221"/>
      <c r="C50" s="221"/>
      <c r="D50" s="221"/>
      <c r="E50" s="220"/>
      <c r="F50" s="222"/>
    </row>
    <row r="51" spans="1:6" s="77" customFormat="1" ht="15" customHeight="1">
      <c r="A51" s="220"/>
      <c r="B51" s="221"/>
      <c r="C51" s="221"/>
      <c r="D51" s="221"/>
      <c r="E51" s="220"/>
      <c r="F51" s="222"/>
    </row>
    <row r="52" spans="1:6" s="77" customFormat="1" ht="15" customHeight="1">
      <c r="A52" s="220"/>
      <c r="B52" s="221"/>
      <c r="C52" s="221"/>
      <c r="D52" s="221"/>
      <c r="E52" s="220"/>
      <c r="F52" s="222"/>
    </row>
    <row r="53" spans="1:6" s="77" customFormat="1" ht="15" customHeight="1">
      <c r="A53" s="220"/>
      <c r="B53" s="221"/>
      <c r="C53" s="221"/>
      <c r="D53" s="221"/>
      <c r="E53" s="220"/>
      <c r="F53" s="222"/>
    </row>
    <row r="54" spans="1:6" s="77" customFormat="1" ht="15" customHeight="1">
      <c r="A54" s="220"/>
      <c r="B54" s="221"/>
      <c r="C54" s="221"/>
      <c r="D54" s="221"/>
      <c r="E54" s="220"/>
      <c r="F54" s="222"/>
    </row>
    <row r="55" spans="1:6" s="77" customFormat="1" ht="15" customHeight="1">
      <c r="A55" s="220"/>
      <c r="B55" s="221"/>
      <c r="C55" s="221"/>
      <c r="D55" s="221"/>
      <c r="E55" s="220"/>
      <c r="F55" s="222"/>
    </row>
    <row r="56" spans="1:6" s="77" customFormat="1" ht="15" customHeight="1">
      <c r="A56" s="220"/>
      <c r="B56" s="221"/>
      <c r="C56" s="221"/>
      <c r="D56" s="221"/>
      <c r="E56" s="220"/>
      <c r="F56" s="222"/>
    </row>
    <row r="57" spans="1:6" s="77" customFormat="1" ht="15" customHeight="1">
      <c r="A57" s="220"/>
      <c r="B57" s="221"/>
      <c r="C57" s="221"/>
      <c r="D57" s="221"/>
      <c r="E57" s="220"/>
      <c r="F57" s="222"/>
    </row>
    <row r="58" spans="1:6" s="77" customFormat="1" ht="15" customHeight="1">
      <c r="A58" s="220"/>
      <c r="B58" s="221"/>
      <c r="C58" s="221"/>
      <c r="D58" s="221"/>
      <c r="E58" s="220"/>
      <c r="F58" s="222"/>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0" customWidth="1"/>
    <col min="2" max="4" width="16.7109375" style="253" customWidth="1"/>
    <col min="5" max="6" width="16.7109375" style="247" customWidth="1"/>
    <col min="7" max="16384" width="15.7109375" style="35" customWidth="1"/>
  </cols>
  <sheetData>
    <row r="1" spans="1:6" s="223" customFormat="1" ht="24.75" customHeight="1">
      <c r="A1" s="299" t="s">
        <v>0</v>
      </c>
      <c r="B1" s="299"/>
      <c r="C1" s="299"/>
      <c r="D1" s="299"/>
      <c r="E1" s="299"/>
      <c r="F1" s="299"/>
    </row>
    <row r="2" spans="1:6" s="226" customFormat="1" ht="15" customHeight="1">
      <c r="A2" s="224"/>
      <c r="B2" s="225"/>
      <c r="C2" s="225"/>
      <c r="D2" s="225"/>
      <c r="E2" s="225"/>
      <c r="F2" s="225"/>
    </row>
    <row r="3" spans="1:6" s="227" customFormat="1" ht="15" customHeight="1">
      <c r="A3" s="300" t="s">
        <v>183</v>
      </c>
      <c r="B3" s="300"/>
      <c r="C3" s="300"/>
      <c r="D3" s="300"/>
      <c r="E3" s="300"/>
      <c r="F3" s="300"/>
    </row>
    <row r="4" spans="1:6" s="227" customFormat="1" ht="15" customHeight="1">
      <c r="A4" s="300" t="s">
        <v>184</v>
      </c>
      <c r="B4" s="300"/>
      <c r="C4" s="300"/>
      <c r="D4" s="300"/>
      <c r="E4" s="300"/>
      <c r="F4" s="300"/>
    </row>
    <row r="5" spans="1:6" s="229" customFormat="1" ht="15" customHeight="1">
      <c r="A5" s="224"/>
      <c r="B5" s="228"/>
      <c r="C5" s="228"/>
      <c r="D5" s="228"/>
      <c r="E5" s="225"/>
      <c r="F5" s="225"/>
    </row>
    <row r="6" spans="2:6" ht="30" customHeight="1">
      <c r="B6" s="182" t="s">
        <v>71</v>
      </c>
      <c r="C6" s="182" t="s">
        <v>72</v>
      </c>
      <c r="D6" s="182" t="s">
        <v>73</v>
      </c>
      <c r="E6" s="182" t="s">
        <v>74</v>
      </c>
      <c r="F6" s="183" t="s">
        <v>75</v>
      </c>
    </row>
    <row r="7" spans="1:6" ht="15" customHeight="1">
      <c r="A7" s="231" t="s">
        <v>185</v>
      </c>
      <c r="B7" s="232"/>
      <c r="C7" s="232"/>
      <c r="D7" s="232"/>
      <c r="E7" s="232"/>
      <c r="F7" s="232"/>
    </row>
    <row r="8" spans="1:6" ht="15" customHeight="1">
      <c r="A8" s="231" t="s">
        <v>186</v>
      </c>
      <c r="B8" s="233"/>
      <c r="C8" s="233"/>
      <c r="D8" s="233"/>
      <c r="E8" s="233"/>
      <c r="F8" s="233"/>
    </row>
    <row r="9" spans="1:6" ht="15" customHeight="1">
      <c r="A9" s="234" t="s">
        <v>187</v>
      </c>
      <c r="B9" s="188">
        <f>'[2]Loss Expenses Paid QTD-15'!E27</f>
        <v>164265</v>
      </c>
      <c r="C9" s="188">
        <f>'[2]Loss Expenses Paid QTD-15'!E21+'[1]TB - Rounded'!G294</f>
        <v>40433</v>
      </c>
      <c r="D9" s="188">
        <f>'[2]Loss Expenses Paid QTD-15'!E15+'[1]TB - Rounded'!G292</f>
        <v>51843</v>
      </c>
      <c r="E9" s="153">
        <f>'[2]Loss Expenses Paid QTD-15'!E9</f>
        <v>0</v>
      </c>
      <c r="F9" s="188">
        <f>SUM(B9:E9)</f>
        <v>256541</v>
      </c>
    </row>
    <row r="10" spans="1:6" ht="15" customHeight="1">
      <c r="A10" s="234" t="s">
        <v>161</v>
      </c>
      <c r="B10" s="189">
        <f>'[2]Loss Expenses Paid QTD-15'!E28</f>
        <v>21133</v>
      </c>
      <c r="C10" s="189">
        <f>'[2]Loss Expenses Paid QTD-15'!E22+'[1]TB - Rounded'!G295</f>
        <v>60118</v>
      </c>
      <c r="D10" s="153">
        <f>'[2]Loss Expenses Paid QTD-15'!E16</f>
        <v>0</v>
      </c>
      <c r="E10" s="235">
        <f>'[2]Loss Expenses Paid QTD-15'!E10</f>
        <v>10618</v>
      </c>
      <c r="F10" s="189">
        <f>SUM(B10:E10)</f>
        <v>91869</v>
      </c>
    </row>
    <row r="11" spans="1:6" ht="15" customHeight="1">
      <c r="A11" s="234" t="s">
        <v>162</v>
      </c>
      <c r="B11" s="153">
        <f>'[2]Loss Expenses Paid QTD-15'!E29</f>
        <v>0</v>
      </c>
      <c r="C11" s="153">
        <f>'[2]Loss Expenses Paid QTD-15'!E23</f>
        <v>0</v>
      </c>
      <c r="D11" s="153">
        <f>'[2]Loss Expenses Paid QTD-15'!E17</f>
        <v>0</v>
      </c>
      <c r="E11" s="153">
        <f>'[2]Loss Expenses Paid QTD-15'!E11</f>
        <v>0</v>
      </c>
      <c r="F11" s="153">
        <f>SUM(B11:E11)</f>
        <v>0</v>
      </c>
    </row>
    <row r="12" spans="1:6" ht="15" customHeight="1" thickBot="1">
      <c r="A12" s="236" t="s">
        <v>163</v>
      </c>
      <c r="B12" s="191">
        <f>SUM(B9:B11)</f>
        <v>185398</v>
      </c>
      <c r="C12" s="191">
        <f>SUM(C9:C11)</f>
        <v>100551</v>
      </c>
      <c r="D12" s="101">
        <f>SUM(D9:D11)</f>
        <v>51843</v>
      </c>
      <c r="E12" s="101">
        <f>SUM(E9:E11)</f>
        <v>10618</v>
      </c>
      <c r="F12" s="193">
        <f>SUM(F9:F11)</f>
        <v>348410</v>
      </c>
    </row>
    <row r="13" spans="1:6" ht="15" customHeight="1" thickTop="1">
      <c r="A13" s="231"/>
      <c r="B13" s="237"/>
      <c r="C13" s="237"/>
      <c r="D13" s="237"/>
      <c r="E13" s="238"/>
      <c r="F13" s="239"/>
    </row>
    <row r="14" spans="1:6" ht="15" customHeight="1">
      <c r="A14" s="231" t="s">
        <v>188</v>
      </c>
      <c r="B14" s="237"/>
      <c r="C14" s="237"/>
      <c r="D14" s="237"/>
      <c r="E14" s="238"/>
      <c r="F14" s="239"/>
    </row>
    <row r="15" spans="1:6" ht="15" customHeight="1">
      <c r="A15" s="234" t="s">
        <v>189</v>
      </c>
      <c r="B15" s="235">
        <f>'Losses Incurred YTD-10'!B15</f>
        <v>85750</v>
      </c>
      <c r="C15" s="189">
        <f>'Losses Incurred YTD-10'!C15</f>
        <v>60000</v>
      </c>
      <c r="D15" s="153">
        <f>'Losses Incurred YTD-10'!D15</f>
        <v>0</v>
      </c>
      <c r="E15" s="153">
        <f>'Losses Incurred YTD-10'!E15</f>
        <v>0</v>
      </c>
      <c r="F15" s="189">
        <f>SUM(B15:E15)</f>
        <v>145750</v>
      </c>
    </row>
    <row r="16" spans="1:6" ht="15" customHeight="1">
      <c r="A16" s="234" t="s">
        <v>190</v>
      </c>
      <c r="B16" s="189">
        <f>'Losses Incurred YTD-10'!B16</f>
        <v>3000</v>
      </c>
      <c r="C16" s="189">
        <f>'Losses Incurred YTD-10'!C16</f>
        <v>30000</v>
      </c>
      <c r="D16" s="153">
        <f>'Losses Incurred YTD-10'!D16</f>
        <v>0</v>
      </c>
      <c r="E16" s="235">
        <f>'Losses Incurred YTD-10'!E16</f>
        <v>5000</v>
      </c>
      <c r="F16" s="189">
        <f>SUM(B16:E16)</f>
        <v>38000</v>
      </c>
    </row>
    <row r="17" spans="1:6" ht="15" customHeight="1">
      <c r="A17" s="234" t="s">
        <v>191</v>
      </c>
      <c r="B17" s="153">
        <f>'Losses Incurred YTD-10'!B17</f>
        <v>0</v>
      </c>
      <c r="C17" s="153">
        <f>'Losses Incurred YTD-10'!C17</f>
        <v>0</v>
      </c>
      <c r="D17" s="153">
        <f>'Losses Incurred YTD-10'!D17</f>
        <v>0</v>
      </c>
      <c r="E17" s="153">
        <f>'Losses Incurred YTD-10'!E17</f>
        <v>0</v>
      </c>
      <c r="F17" s="153">
        <f>SUM(B17:E17)</f>
        <v>0</v>
      </c>
    </row>
    <row r="18" spans="1:6" ht="15" customHeight="1" thickBot="1">
      <c r="A18" s="236" t="s">
        <v>163</v>
      </c>
      <c r="B18" s="191">
        <f>SUM(B15:B17)</f>
        <v>88750</v>
      </c>
      <c r="C18" s="191">
        <f>SUM(C15:C17)</f>
        <v>90000</v>
      </c>
      <c r="D18" s="192">
        <f>SUM(D15:D17)</f>
        <v>0</v>
      </c>
      <c r="E18" s="191">
        <f>SUM(E15:E17)</f>
        <v>5000</v>
      </c>
      <c r="F18" s="193">
        <f>SUM(F15:F17)</f>
        <v>183750</v>
      </c>
    </row>
    <row r="19" spans="1:6" ht="15" customHeight="1" thickTop="1">
      <c r="A19" s="231"/>
      <c r="B19" s="97"/>
      <c r="C19" s="97"/>
      <c r="D19" s="97"/>
      <c r="E19" s="240"/>
      <c r="F19" s="241"/>
    </row>
    <row r="20" spans="1:6" ht="15" customHeight="1">
      <c r="A20" s="231" t="s">
        <v>192</v>
      </c>
      <c r="B20" s="238"/>
      <c r="C20" s="238"/>
      <c r="D20" s="238"/>
      <c r="E20" s="238"/>
      <c r="F20" s="242"/>
    </row>
    <row r="21" spans="1:6" ht="15" customHeight="1">
      <c r="A21" s="234" t="s">
        <v>189</v>
      </c>
      <c r="B21" s="235">
        <f>'Losses Incurred YTD-10'!B21</f>
        <v>134878</v>
      </c>
      <c r="C21" s="189">
        <f>'Losses Incurred YTD-10'!C21</f>
        <v>177787</v>
      </c>
      <c r="D21" s="153">
        <f>'Losses Incurred YTD-10'!D21</f>
        <v>0</v>
      </c>
      <c r="E21" s="153">
        <f>'Losses Incurred YTD-10'!E21</f>
        <v>0</v>
      </c>
      <c r="F21" s="189">
        <f>SUM(B21:E21)</f>
        <v>312665</v>
      </c>
    </row>
    <row r="22" spans="1:6" ht="15" customHeight="1">
      <c r="A22" s="234" t="s">
        <v>190</v>
      </c>
      <c r="B22" s="189">
        <f>'Losses Incurred YTD-10'!B22</f>
        <v>4719</v>
      </c>
      <c r="C22" s="189">
        <f>'Losses Incurred YTD-10'!C22</f>
        <v>88894</v>
      </c>
      <c r="D22" s="153">
        <f>'Losses Incurred YTD-10'!D22</f>
        <v>0</v>
      </c>
      <c r="E22" s="153">
        <f>'Losses Incurred YTD-10'!E22</f>
        <v>0</v>
      </c>
      <c r="F22" s="189">
        <f>SUM(B22:E22)</f>
        <v>93613</v>
      </c>
    </row>
    <row r="23" spans="1:6" ht="15" customHeight="1">
      <c r="A23" s="234" t="s">
        <v>191</v>
      </c>
      <c r="B23" s="153">
        <f>'Losses Incurred YTD-10'!B23</f>
        <v>0</v>
      </c>
      <c r="C23" s="153">
        <f>'Losses Incurred YTD-10'!C23</f>
        <v>0</v>
      </c>
      <c r="D23" s="153">
        <f>'Losses Incurred YTD-10'!D23</f>
        <v>0</v>
      </c>
      <c r="E23" s="153">
        <f>'Losses Incurred YTD-10'!E23</f>
        <v>0</v>
      </c>
      <c r="F23" s="153">
        <f>SUM(B23:E23)</f>
        <v>0</v>
      </c>
    </row>
    <row r="24" spans="1:6" ht="15" customHeight="1" thickBot="1">
      <c r="A24" s="236" t="s">
        <v>163</v>
      </c>
      <c r="B24" s="191">
        <f>SUM(B21:B23)</f>
        <v>139597</v>
      </c>
      <c r="C24" s="191">
        <f>SUM(C21:C23)</f>
        <v>266681</v>
      </c>
      <c r="D24" s="192">
        <f>SUM(D21:D23)</f>
        <v>0</v>
      </c>
      <c r="E24" s="192">
        <f>SUM(E21:E23)</f>
        <v>0</v>
      </c>
      <c r="F24" s="193">
        <f>SUM(F21:F23)</f>
        <v>406278</v>
      </c>
    </row>
    <row r="25" spans="1:6" ht="15" customHeight="1" thickTop="1">
      <c r="A25" s="231"/>
      <c r="B25" s="237"/>
      <c r="C25" s="237"/>
      <c r="D25" s="237"/>
      <c r="E25" s="238"/>
      <c r="F25" s="239"/>
    </row>
    <row r="26" spans="1:6" ht="15" customHeight="1">
      <c r="A26" s="231" t="s">
        <v>193</v>
      </c>
      <c r="B26" s="243"/>
      <c r="C26" s="243"/>
      <c r="D26" s="243"/>
      <c r="E26" s="238"/>
      <c r="F26" s="239"/>
    </row>
    <row r="27" spans="1:6" ht="15" customHeight="1">
      <c r="A27" s="231" t="s">
        <v>194</v>
      </c>
      <c r="B27" s="243"/>
      <c r="C27" s="243"/>
      <c r="D27" s="243"/>
      <c r="E27" s="238"/>
      <c r="F27" s="239"/>
    </row>
    <row r="28" spans="1:6" ht="15" customHeight="1">
      <c r="A28" s="234" t="s">
        <v>189</v>
      </c>
      <c r="B28" s="153">
        <v>0</v>
      </c>
      <c r="C28" s="189">
        <v>247234</v>
      </c>
      <c r="D28" s="189">
        <v>25000</v>
      </c>
      <c r="E28" s="153">
        <v>0</v>
      </c>
      <c r="F28" s="189">
        <f>SUM(B28:E28)</f>
        <v>272234</v>
      </c>
    </row>
    <row r="29" spans="1:6" ht="15" customHeight="1">
      <c r="A29" s="234" t="s">
        <v>190</v>
      </c>
      <c r="B29" s="189">
        <v>59145</v>
      </c>
      <c r="C29" s="189">
        <v>225258</v>
      </c>
      <c r="D29" s="153">
        <v>0</v>
      </c>
      <c r="E29" s="189">
        <v>15660</v>
      </c>
      <c r="F29" s="189">
        <f>SUM(B29:E29)</f>
        <v>300063</v>
      </c>
    </row>
    <row r="30" spans="1:6" ht="15" customHeight="1">
      <c r="A30" s="234" t="s">
        <v>191</v>
      </c>
      <c r="B30" s="153">
        <v>0</v>
      </c>
      <c r="C30" s="153">
        <v>0</v>
      </c>
      <c r="D30" s="153">
        <v>0</v>
      </c>
      <c r="E30" s="153">
        <v>0</v>
      </c>
      <c r="F30" s="153">
        <f>SUM(B30:E30)</f>
        <v>0</v>
      </c>
    </row>
    <row r="31" spans="1:6" ht="15" customHeight="1" thickBot="1">
      <c r="A31" s="236" t="s">
        <v>163</v>
      </c>
      <c r="B31" s="191">
        <f>SUM(B28:B30)</f>
        <v>59145</v>
      </c>
      <c r="C31" s="191">
        <f>SUM(C28:C30)</f>
        <v>472492</v>
      </c>
      <c r="D31" s="191">
        <f>SUM(D28:D30)</f>
        <v>25000</v>
      </c>
      <c r="E31" s="191">
        <f>SUM(E28:E30)</f>
        <v>15660</v>
      </c>
      <c r="F31" s="193">
        <f>SUM(F28:F30)</f>
        <v>572297</v>
      </c>
    </row>
    <row r="32" spans="1:6" s="245" customFormat="1" ht="15" customHeight="1" thickTop="1">
      <c r="A32" s="231"/>
      <c r="B32" s="243"/>
      <c r="C32" s="243"/>
      <c r="D32" s="243"/>
      <c r="E32" s="243"/>
      <c r="F32" s="244"/>
    </row>
    <row r="33" spans="1:6" ht="15" customHeight="1">
      <c r="A33" s="231" t="s">
        <v>195</v>
      </c>
      <c r="B33" s="237"/>
      <c r="C33" s="237"/>
      <c r="D33" s="237"/>
      <c r="E33" s="238"/>
      <c r="F33" s="239"/>
    </row>
    <row r="34" spans="1:6" ht="15" customHeight="1">
      <c r="A34" s="234" t="s">
        <v>189</v>
      </c>
      <c r="B34" s="235">
        <f aca="true" t="shared" si="0" ref="B34:E36">B9+B15+B21-B28</f>
        <v>384893</v>
      </c>
      <c r="C34" s="235">
        <f t="shared" si="0"/>
        <v>30986</v>
      </c>
      <c r="D34" s="235">
        <f t="shared" si="0"/>
        <v>26843</v>
      </c>
      <c r="E34" s="153">
        <f t="shared" si="0"/>
        <v>0</v>
      </c>
      <c r="F34" s="235">
        <f>SUM(B34:E34)</f>
        <v>442722</v>
      </c>
    </row>
    <row r="35" spans="1:6" ht="15" customHeight="1">
      <c r="A35" s="234" t="s">
        <v>190</v>
      </c>
      <c r="B35" s="235">
        <f t="shared" si="0"/>
        <v>-30293</v>
      </c>
      <c r="C35" s="235">
        <f t="shared" si="0"/>
        <v>-46246</v>
      </c>
      <c r="D35" s="153">
        <f t="shared" si="0"/>
        <v>0</v>
      </c>
      <c r="E35" s="235">
        <f t="shared" si="0"/>
        <v>-42</v>
      </c>
      <c r="F35" s="235">
        <f>SUM(B35:E35)</f>
        <v>-76581</v>
      </c>
    </row>
    <row r="36" spans="1:6" ht="15" customHeight="1">
      <c r="A36" s="234" t="s">
        <v>191</v>
      </c>
      <c r="B36" s="153">
        <f t="shared" si="0"/>
        <v>0</v>
      </c>
      <c r="C36" s="153">
        <f t="shared" si="0"/>
        <v>0</v>
      </c>
      <c r="D36" s="153">
        <f t="shared" si="0"/>
        <v>0</v>
      </c>
      <c r="E36" s="153">
        <f t="shared" si="0"/>
        <v>0</v>
      </c>
      <c r="F36" s="153">
        <f>SUM(B36:E36)</f>
        <v>0</v>
      </c>
    </row>
    <row r="37" spans="1:6" ht="15" customHeight="1" thickBot="1">
      <c r="A37" s="236" t="s">
        <v>163</v>
      </c>
      <c r="B37" s="246">
        <f>SUM(B34:B36)</f>
        <v>354600</v>
      </c>
      <c r="C37" s="246">
        <f>SUM(C34:C36)</f>
        <v>-15260</v>
      </c>
      <c r="D37" s="246">
        <f>SUM(D34:D36)</f>
        <v>26843</v>
      </c>
      <c r="E37" s="246">
        <f>SUM(E34:E36)</f>
        <v>-42</v>
      </c>
      <c r="F37" s="246">
        <f>SUM(F34:F36)</f>
        <v>366141</v>
      </c>
    </row>
    <row r="38" spans="2:6" ht="15" customHeight="1" thickTop="1">
      <c r="B38" s="242"/>
      <c r="C38" s="242"/>
      <c r="D38" s="242"/>
      <c r="F38" s="248" t="s">
        <v>170</v>
      </c>
    </row>
    <row r="39" spans="1:6" s="252" customFormat="1" ht="15" customHeight="1">
      <c r="A39" s="249"/>
      <c r="B39" s="250"/>
      <c r="C39" s="250"/>
      <c r="D39" s="250"/>
      <c r="E39" s="251"/>
      <c r="F39" s="248"/>
    </row>
    <row r="40" spans="2:4" ht="15" customHeight="1">
      <c r="B40" s="232"/>
      <c r="C40" s="232"/>
      <c r="D40" s="232"/>
    </row>
    <row r="41" spans="2:4" ht="15" customHeight="1">
      <c r="B41" s="232"/>
      <c r="C41" s="232"/>
      <c r="D41" s="232"/>
    </row>
    <row r="42" spans="2:4" ht="15" customHeight="1">
      <c r="B42" s="232"/>
      <c r="C42" s="232"/>
      <c r="D42" s="232"/>
    </row>
    <row r="43" spans="1:4" ht="15" customHeight="1">
      <c r="A43" s="224"/>
      <c r="B43" s="232"/>
      <c r="C43" s="232"/>
      <c r="D43" s="232"/>
    </row>
    <row r="44" spans="1:4" ht="15" customHeight="1">
      <c r="A44" s="224"/>
      <c r="B44" s="232"/>
      <c r="C44" s="232"/>
      <c r="D44" s="232"/>
    </row>
    <row r="45" spans="1:4" ht="15" customHeight="1">
      <c r="A45" s="224"/>
      <c r="B45" s="232"/>
      <c r="C45" s="232"/>
      <c r="D45" s="232"/>
    </row>
    <row r="46" spans="1:4" ht="15" customHeight="1">
      <c r="A46" s="224"/>
      <c r="B46" s="232"/>
      <c r="C46" s="232"/>
      <c r="D46" s="232"/>
    </row>
    <row r="47" spans="1:4" ht="15" customHeight="1">
      <c r="A47" s="224"/>
      <c r="B47" s="232"/>
      <c r="C47" s="232"/>
      <c r="D47" s="232"/>
    </row>
    <row r="48" spans="1:4" ht="15" customHeight="1">
      <c r="A48" s="224"/>
      <c r="B48" s="232"/>
      <c r="C48" s="232"/>
      <c r="D48" s="232"/>
    </row>
    <row r="49" spans="1:6" ht="15" customHeight="1">
      <c r="A49" s="224"/>
      <c r="B49" s="232"/>
      <c r="C49" s="232"/>
      <c r="D49" s="232"/>
      <c r="E49" s="35"/>
      <c r="F49" s="35"/>
    </row>
    <row r="50" spans="1:6" ht="15" customHeight="1">
      <c r="A50" s="224"/>
      <c r="B50" s="232"/>
      <c r="C50" s="232"/>
      <c r="D50" s="232"/>
      <c r="E50" s="35"/>
      <c r="F50" s="35"/>
    </row>
    <row r="51" spans="1:6" ht="15" customHeight="1">
      <c r="A51" s="224"/>
      <c r="B51" s="232"/>
      <c r="C51" s="232"/>
      <c r="D51" s="232"/>
      <c r="E51" s="35"/>
      <c r="F51" s="35"/>
    </row>
    <row r="52" spans="1:6" ht="15" customHeight="1">
      <c r="A52" s="224"/>
      <c r="B52" s="232"/>
      <c r="C52" s="232"/>
      <c r="D52" s="232"/>
      <c r="E52" s="35"/>
      <c r="F52" s="35"/>
    </row>
    <row r="53" spans="1:6" ht="15" customHeight="1">
      <c r="A53" s="224"/>
      <c r="B53" s="232"/>
      <c r="C53" s="232"/>
      <c r="D53" s="232"/>
      <c r="E53" s="35"/>
      <c r="F53" s="35"/>
    </row>
    <row r="54" spans="1:6" ht="15" customHeight="1">
      <c r="A54" s="224"/>
      <c r="B54" s="232"/>
      <c r="C54" s="232"/>
      <c r="D54" s="232"/>
      <c r="E54" s="35"/>
      <c r="F54" s="35"/>
    </row>
    <row r="55" spans="1:6" ht="15" customHeight="1">
      <c r="A55" s="224"/>
      <c r="E55" s="35"/>
      <c r="F55" s="35"/>
    </row>
    <row r="56" spans="1:6" ht="15" customHeight="1">
      <c r="A56" s="224"/>
      <c r="E56" s="35"/>
      <c r="F56" s="35"/>
    </row>
    <row r="57" spans="1:6" ht="15" customHeight="1">
      <c r="A57" s="224"/>
      <c r="E57" s="35"/>
      <c r="F57" s="35"/>
    </row>
    <row r="58" spans="1:6" ht="15" customHeight="1">
      <c r="A58" s="224"/>
      <c r="E58" s="35"/>
      <c r="F58" s="35"/>
    </row>
    <row r="59" spans="1:6" ht="15" customHeight="1">
      <c r="A59" s="224"/>
      <c r="E59" s="35"/>
      <c r="F59" s="35"/>
    </row>
    <row r="60" spans="1:6" ht="15" customHeight="1">
      <c r="A60" s="224"/>
      <c r="E60" s="35"/>
      <c r="F60" s="35"/>
    </row>
    <row r="61" spans="1:6" ht="15" customHeight="1">
      <c r="A61" s="224"/>
      <c r="E61" s="35"/>
      <c r="F61" s="35"/>
    </row>
    <row r="62" spans="1:6" ht="15" customHeight="1">
      <c r="A62" s="224"/>
      <c r="E62" s="35"/>
      <c r="F62" s="35"/>
    </row>
    <row r="63" spans="1:6" ht="15" customHeight="1">
      <c r="A63" s="224"/>
      <c r="E63" s="35"/>
      <c r="F63" s="35"/>
    </row>
    <row r="64" spans="1:6" ht="15" customHeight="1">
      <c r="A64" s="224"/>
      <c r="E64" s="35"/>
      <c r="F64" s="35"/>
    </row>
    <row r="65" spans="1:6" ht="15" customHeight="1">
      <c r="A65" s="224"/>
      <c r="B65" s="35"/>
      <c r="C65" s="35"/>
      <c r="D65" s="35"/>
      <c r="E65" s="35"/>
      <c r="F65" s="35"/>
    </row>
    <row r="66" spans="1:6" ht="15" customHeight="1">
      <c r="A66" s="224"/>
      <c r="B66" s="35"/>
      <c r="C66" s="35"/>
      <c r="D66" s="35"/>
      <c r="E66" s="35"/>
      <c r="F66" s="35"/>
    </row>
    <row r="67" spans="1:6" ht="15" customHeight="1">
      <c r="A67" s="224"/>
      <c r="B67" s="35"/>
      <c r="C67" s="35"/>
      <c r="D67" s="35"/>
      <c r="E67" s="35"/>
      <c r="F67" s="35"/>
    </row>
    <row r="68" spans="1:6" ht="15" customHeight="1">
      <c r="A68" s="224"/>
      <c r="B68" s="35"/>
      <c r="C68" s="35"/>
      <c r="D68" s="35"/>
      <c r="E68" s="35"/>
      <c r="F68" s="35"/>
    </row>
    <row r="69" spans="1:6" ht="15" customHeight="1">
      <c r="A69" s="224"/>
      <c r="B69" s="35"/>
      <c r="C69" s="35"/>
      <c r="D69" s="35"/>
      <c r="E69" s="35"/>
      <c r="F69" s="35"/>
    </row>
    <row r="70" spans="1:6" ht="15" customHeight="1">
      <c r="A70" s="224"/>
      <c r="B70" s="35"/>
      <c r="C70" s="35"/>
      <c r="D70" s="35"/>
      <c r="E70" s="35"/>
      <c r="F70" s="35"/>
    </row>
    <row r="71" spans="1:6" ht="15" customHeight="1">
      <c r="A71" s="224"/>
      <c r="B71" s="35"/>
      <c r="C71" s="35"/>
      <c r="D71" s="35"/>
      <c r="E71" s="35"/>
      <c r="F71" s="35"/>
    </row>
    <row r="72" spans="1:6" ht="15" customHeight="1">
      <c r="A72" s="224"/>
      <c r="B72" s="35"/>
      <c r="C72" s="35"/>
      <c r="D72" s="35"/>
      <c r="E72" s="35"/>
      <c r="F72" s="35"/>
    </row>
    <row r="73" spans="1:6" ht="15" customHeight="1">
      <c r="A73" s="224"/>
      <c r="B73" s="35"/>
      <c r="C73" s="35"/>
      <c r="D73" s="35"/>
      <c r="E73" s="35"/>
      <c r="F73" s="35"/>
    </row>
    <row r="74" spans="1:6" ht="15" customHeight="1">
      <c r="A74" s="224"/>
      <c r="B74" s="35"/>
      <c r="C74" s="35"/>
      <c r="D74" s="35"/>
      <c r="E74" s="35"/>
      <c r="F74" s="35"/>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2023-08-02T19:37:08Z</cp:lastPrinted>
  <dcterms:created xsi:type="dcterms:W3CDTF">2023-08-02T19:34:58Z</dcterms:created>
  <dcterms:modified xsi:type="dcterms:W3CDTF">2023-08-02T19:42:06Z</dcterms:modified>
  <cp:category/>
  <cp:version/>
  <cp:contentType/>
  <cp:contentStatus/>
</cp:coreProperties>
</file>